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6"/>
  </bookViews>
  <sheets>
    <sheet name="KQKD" sheetId="1" r:id="rId1"/>
    <sheet name="Bang can doi" sheetId="2" r:id="rId2"/>
    <sheet name="Thue" sheetId="3" r:id="rId3"/>
    <sheet name="Thue GTGT" sheetId="4" r:id="rId4"/>
    <sheet name="TSCD HH" sheetId="5" r:id="rId5"/>
    <sheet name="TSCD thue TC" sheetId="6" r:id="rId6"/>
    <sheet name="LC TT" sheetId="7" r:id="rId7"/>
  </sheets>
  <externalReferences>
    <externalReference r:id="rId10"/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<sst xmlns="http://schemas.openxmlformats.org/spreadsheetml/2006/main" count="1672" uniqueCount="465">
  <si>
    <t xml:space="preserve"> TËp ®oµn cn than-k.s¶n vn</t>
  </si>
  <si>
    <t xml:space="preserve">       b¸o c¸o tµI chÝnh n¨m 2008</t>
  </si>
  <si>
    <t>C«ng ty cp than cäc s¸u</t>
  </si>
  <si>
    <t>B01- DN</t>
  </si>
  <si>
    <t xml:space="preserve">                   --------------------</t>
  </si>
  <si>
    <t>b¶ng  c©n  ®èi  kÕ  to¸n</t>
  </si>
  <si>
    <t>T¹i ngµy 31 th¸ng 3 n¨m 2008</t>
  </si>
  <si>
    <t>§VT: §ång</t>
  </si>
  <si>
    <t>tt</t>
  </si>
  <si>
    <t>tµi s¶n</t>
  </si>
  <si>
    <t>m· sè</t>
  </si>
  <si>
    <t>T. minh</t>
  </si>
  <si>
    <t>sè cuèi kú</t>
  </si>
  <si>
    <t>sè ®Çu n¨m</t>
  </si>
  <si>
    <t>___</t>
  </si>
  <si>
    <t>_______________________________</t>
  </si>
  <si>
    <t>_____</t>
  </si>
  <si>
    <t>_________</t>
  </si>
  <si>
    <t>_______________</t>
  </si>
  <si>
    <t>______________</t>
  </si>
  <si>
    <t>A</t>
  </si>
  <si>
    <t>Tµi s¶n ng¾n h¹n (100)=110+120+130+140+150</t>
  </si>
  <si>
    <t>I</t>
  </si>
  <si>
    <t>TiÒn vµ c¸c kho¶n t­¬ng ®­¬ng tiÒn</t>
  </si>
  <si>
    <t>TiÒn</t>
  </si>
  <si>
    <t>V.01</t>
  </si>
  <si>
    <t>C¸c kho¶n t­¬ng ®­¬ng tiÒn</t>
  </si>
  <si>
    <t>II</t>
  </si>
  <si>
    <t>C¸c kho¶n ®Çu t­ tµi chÝnh ng¾n h¹n</t>
  </si>
  <si>
    <t>V.02</t>
  </si>
  <si>
    <t>§Çu t­ ng¾n h¹n</t>
  </si>
  <si>
    <t>Dù phßng gi¶m gi¸ chøng kho¸n ®Çu t­ ng¾n h¹n</t>
  </si>
  <si>
    <t>III</t>
  </si>
  <si>
    <t>C¸c kho¶n ph¶i thu</t>
  </si>
  <si>
    <t>Ph¶i thu cña kh¸ch hµng</t>
  </si>
  <si>
    <t>Tr¶ tr­íc cho ng­êi b¸n</t>
  </si>
  <si>
    <t>Ph¶i thu néi bé ng¾n h¹n</t>
  </si>
  <si>
    <t>Ph¶i thu theo tiÕn ®é kÕ ho¹ch hîp ®ång x©y dùng</t>
  </si>
  <si>
    <t xml:space="preserve"> </t>
  </si>
  <si>
    <t>C¸c kho¶n ph¶i thu kh¸c</t>
  </si>
  <si>
    <t>V.03</t>
  </si>
  <si>
    <t>Dù phßng c¸c kho¶n ph¶i thu khã ®ßi</t>
  </si>
  <si>
    <t>IV</t>
  </si>
  <si>
    <t>Hµng tån kho</t>
  </si>
  <si>
    <t>V.04</t>
  </si>
  <si>
    <t>Dù phßng gi¶m gi¸ hµng tån kho</t>
  </si>
  <si>
    <t>V</t>
  </si>
  <si>
    <t>Tµi s¶n ng¾n h¹n kh¸c</t>
  </si>
  <si>
    <t>Chi phÝ tr¶ tr­íc ng¾n h¹n</t>
  </si>
  <si>
    <t>ThuÕ GTGT ®­îc khÊu trõ</t>
  </si>
  <si>
    <t>ThuÕ vµ c¸c kho¶n kh¸c ph¶i thu Nhµ n­íc</t>
  </si>
  <si>
    <t>V.05</t>
  </si>
  <si>
    <t>B</t>
  </si>
  <si>
    <t>Tµi s¶n dµi h¹n (200 = 210+220+240+250+260)</t>
  </si>
  <si>
    <t>C¸c kho¶n ph¶i thu dµi h¹n</t>
  </si>
  <si>
    <t>Ph¶i thu dµi h¹n cña kh¸ch hµng</t>
  </si>
  <si>
    <t>Ph¶i thu néi bé dµi h¹n</t>
  </si>
  <si>
    <t>V.06</t>
  </si>
  <si>
    <t>Ph¶i thu dµi  h¹n kh¸c</t>
  </si>
  <si>
    <t>V.07</t>
  </si>
  <si>
    <t>Dù phßng ph¶i thu dµi  h¹n khã ®ßi</t>
  </si>
  <si>
    <t>Tµi s¶n cè ®Þnh</t>
  </si>
  <si>
    <t>Tµi s¶n cè ®Þnh h÷u h×nh</t>
  </si>
  <si>
    <t>V.08</t>
  </si>
  <si>
    <t>_ Nguyªn gi¸</t>
  </si>
  <si>
    <t>_ Gi¸ trÞ hao mßn luü kÕ</t>
  </si>
  <si>
    <t>Tµi s¶n cè ®Þnh thuª tµi chÝnh</t>
  </si>
  <si>
    <t>V.09</t>
  </si>
  <si>
    <t>Tµi s¶n cè ®Þnh v« h×nh</t>
  </si>
  <si>
    <t>V.10</t>
  </si>
  <si>
    <t>Chi phÝ x©y dùng c¬ b¶n dë dang</t>
  </si>
  <si>
    <t>V.11</t>
  </si>
  <si>
    <t>BÊt ®éng s¶n ®Çu t­</t>
  </si>
  <si>
    <t>V.12</t>
  </si>
  <si>
    <t>_Gi¸ trÞ hao mßn luü kÕ</t>
  </si>
  <si>
    <t>C¸c kho¶n ®Çu t­ tµi chÝnh dµi h¹n</t>
  </si>
  <si>
    <t>§Çu t­ vµo c«ng ty con</t>
  </si>
  <si>
    <t>§Çu t­ vµo c«ng ty liªn kÕt, liªn doanh</t>
  </si>
  <si>
    <t>C¸c kho¶n ®Çu t­ dµi h¹n kh¸c</t>
  </si>
  <si>
    <t>V.13</t>
  </si>
  <si>
    <t>Dù phßng gi¶m gi¸ chøng kho¸n ®Çu t­ dµi h¹n</t>
  </si>
  <si>
    <t>Tµi s¶n dµi h¹n kh¸c</t>
  </si>
  <si>
    <t>Chi phÝ tr¶ tr­íc dµi h¹n</t>
  </si>
  <si>
    <t>V.14</t>
  </si>
  <si>
    <t>Tµi s¶n thuÕ thu nhËp ho·n l¹i</t>
  </si>
  <si>
    <t>V.21</t>
  </si>
  <si>
    <t>tæng céng tµi s¶n</t>
  </si>
  <si>
    <r>
      <t xml:space="preserve">b¶ng  c©n  ®èi  kÕ  to¸n ( </t>
    </r>
    <r>
      <rPr>
        <b/>
        <sz val="15"/>
        <rFont val=".VnTime"/>
        <family val="2"/>
      </rPr>
      <t>TiÕp</t>
    </r>
    <r>
      <rPr>
        <b/>
        <sz val="15"/>
        <rFont val=".VnTimeH"/>
        <family val="2"/>
      </rPr>
      <t xml:space="preserve"> )</t>
    </r>
  </si>
  <si>
    <t xml:space="preserve"> T¹i ngµy 31 th¸ng 3 n¨m 2008</t>
  </si>
  <si>
    <t xml:space="preserve">cò </t>
  </si>
  <si>
    <t>míi</t>
  </si>
  <si>
    <t>C/lÖch</t>
  </si>
  <si>
    <t>nguån vèn</t>
  </si>
  <si>
    <t>Nî ph¶i tr¶ (300 = 310+330)</t>
  </si>
  <si>
    <t>Nî ng¾n h¹n</t>
  </si>
  <si>
    <t>Vay vµ nî ng¾n h¹n</t>
  </si>
  <si>
    <t>V.15</t>
  </si>
  <si>
    <t>Ph¶i tr¶ cho ng­êi b¸n</t>
  </si>
  <si>
    <t>Ng­êi mua tr¶ tiÒn tr­íc</t>
  </si>
  <si>
    <t>ThuÕ vµ c¸c kho¶n ph¶i nép NSNN</t>
  </si>
  <si>
    <t>V.16</t>
  </si>
  <si>
    <t>Ph¶i tr¶ ng­êi lao ®éng</t>
  </si>
  <si>
    <t>Chi phÝ ph¶i tr¶</t>
  </si>
  <si>
    <t>V.17</t>
  </si>
  <si>
    <t xml:space="preserve">Ph¶i tr¶ néi bé </t>
  </si>
  <si>
    <t>Ph¶i tr¶ theo tiÕn ®é kÕ ho¹ch hîp ®ång x©y dùng</t>
  </si>
  <si>
    <t>C¸c kho¶n ph¶i tr¶ ph¶i nép kh¸c</t>
  </si>
  <si>
    <t>V.18</t>
  </si>
  <si>
    <t>Dù phßng ph¶i tr¶ ng¾n h¹n</t>
  </si>
  <si>
    <t>Nî dµi h¹n</t>
  </si>
  <si>
    <t>Ph¶i tr¶ dµi h¹n ng­êi b¸n</t>
  </si>
  <si>
    <t>Ph¶i tr¶ dµi h¹n néi bé</t>
  </si>
  <si>
    <t>V.19</t>
  </si>
  <si>
    <t>Ph¶i tr¶ dµi h¹n kh¸c</t>
  </si>
  <si>
    <t>Vay vµ nî dµi h¹n</t>
  </si>
  <si>
    <t>V.20</t>
  </si>
  <si>
    <t>ThuÕ thu nhËp ho·n l¹i ph¶i tr¶</t>
  </si>
  <si>
    <t>Dù phßng trî cÊp mÊt viÖc lµm</t>
  </si>
  <si>
    <t>Dù phßng ph¶i tr¶ dµi h¹n</t>
  </si>
  <si>
    <t>vèn chñ së h÷u (400 = 410+430)</t>
  </si>
  <si>
    <t>Vèn chñ së h÷u</t>
  </si>
  <si>
    <t>V.22</t>
  </si>
  <si>
    <t>Vèn ®Çu t­ cña chñ së h÷u</t>
  </si>
  <si>
    <t xml:space="preserve"> -Dù phßng bæ xung vèn ®iÒu lÖ</t>
  </si>
  <si>
    <t>ThÆng d­ vèn cæ phÇn</t>
  </si>
  <si>
    <t>Vèn kh¸c chñ së h÷u</t>
  </si>
  <si>
    <t>Cæ phiÕu ng©n quÜ</t>
  </si>
  <si>
    <t>Chªnh lÖch ®¸nh gi¸ l¹i tµi s¶n</t>
  </si>
  <si>
    <t>Chªnh lÖch tû gi¸ hèi ®o¸i</t>
  </si>
  <si>
    <t xml:space="preserve">QuÜ ®Çu t­ ph¸t triÓn </t>
  </si>
  <si>
    <t>QuÜ dù phßng tµi chÝnh</t>
  </si>
  <si>
    <t xml:space="preserve">QuÜ kh¸c thuéc vèn chñ së h÷u </t>
  </si>
  <si>
    <t>Lîi nhuËn ch­a ph©n phèi</t>
  </si>
  <si>
    <t>Nguån vèn ®Çu t­ x©y dùng c¬ b¶n</t>
  </si>
  <si>
    <t>Nguån kinh phÝ, quü kh¸c</t>
  </si>
  <si>
    <t>Quü khen th­ëng vµ phóc lîi</t>
  </si>
  <si>
    <t>Nguån kinh phÝ sù nghiÖp</t>
  </si>
  <si>
    <t>V.23</t>
  </si>
  <si>
    <t>Nguån kinh phÝ ®· h×nh thµnh TSC§</t>
  </si>
  <si>
    <t>________________</t>
  </si>
  <si>
    <t>tæng céng nguån vèn (440 = 300 + 400)</t>
  </si>
  <si>
    <t>c¸c chØ tiªu ngoµI b¶ng c©n ®èi kÕ to¸n</t>
  </si>
  <si>
    <t xml:space="preserve">chØ tiªu </t>
  </si>
  <si>
    <t>Sè cuèi kú</t>
  </si>
  <si>
    <t>Sè ®Çu n¨m</t>
  </si>
  <si>
    <t>Tµi s¶n thuª ngoµi</t>
  </si>
  <si>
    <t>VËt t­, hµng ho¸ nhËn gi÷ hé, nhËn gia c«ng</t>
  </si>
  <si>
    <t>2.1</t>
  </si>
  <si>
    <t xml:space="preserve">Hµng ho¸ nhËn gi÷ hé, nhËn gia c«ng </t>
  </si>
  <si>
    <t>2.2</t>
  </si>
  <si>
    <t>VËt t­ hµng ho¸ nhËn gi÷ hé khi cæ phÇn ho¸</t>
  </si>
  <si>
    <t>2.3</t>
  </si>
  <si>
    <t>VËt t­ hµng ho¸ viÖn trî</t>
  </si>
  <si>
    <t>Hµng ho¸ nhËn b¸n hé, nhËn ký göi, ký c­îc</t>
  </si>
  <si>
    <t>Nî khã ®ßi ®· sö lý</t>
  </si>
  <si>
    <t>Ngo¹i tÖ c¸c lo¹i</t>
  </si>
  <si>
    <t>Dù to¸n chi sù nghiÖp, dù ¸n</t>
  </si>
  <si>
    <t>CÈm ph¶, ngµy 21  th¸ng 4 n¨m 2008</t>
  </si>
  <si>
    <t xml:space="preserve">           ng­êi lËp biÓu                              </t>
  </si>
  <si>
    <t>Ng­êi lËp biÓu                 kiÓm to¸n.néi bé</t>
  </si>
  <si>
    <t>KÕ to¸n tr­ëng</t>
  </si>
  <si>
    <t>gi¸m ®èc</t>
  </si>
  <si>
    <t>TrÇn ThÞ HiÒn     Ph¹m thÞ Quúnh</t>
  </si>
  <si>
    <t xml:space="preserve">Lª V¨n B×nh               </t>
  </si>
  <si>
    <t xml:space="preserve">   tËp ®oµn Cn than-k.s¶n vn </t>
  </si>
  <si>
    <t>B02 - DN</t>
  </si>
  <si>
    <t>c«ng ty cp than cäc s¸u-tkv</t>
  </si>
  <si>
    <t>b¸o c¸o kÕt qu¶ ho¹t ®éng s¶n xuÊt kinh doanh</t>
  </si>
  <si>
    <t>quÝ I - n¨m 2008</t>
  </si>
  <si>
    <t xml:space="preserve">                                                                                          §¬n vÞ tÝnh: ®ång</t>
  </si>
  <si>
    <t>chØ tiªu</t>
  </si>
  <si>
    <t>M· sè</t>
  </si>
  <si>
    <t>t. minh</t>
  </si>
  <si>
    <t>Quý i</t>
  </si>
  <si>
    <t xml:space="preserve">Luü kÕ tõ ®Çu n¨m </t>
  </si>
  <si>
    <t>N¨m nay</t>
  </si>
  <si>
    <t>N¨m tr­íc</t>
  </si>
  <si>
    <t xml:space="preserve">1. Doanh thu b¸n hµng vµ cung cÊp dÞch vô </t>
  </si>
  <si>
    <t>01</t>
  </si>
  <si>
    <t>VI.25</t>
  </si>
  <si>
    <t>2. C¸c kho¶n gi¶m trõ doanh thu</t>
  </si>
  <si>
    <t>02</t>
  </si>
  <si>
    <t xml:space="preserve">3. Doanh thu thuÇn vÒ b¸n hµng vµ cung cÊp dÞch vô </t>
  </si>
  <si>
    <t>(10 = 01 - 02)</t>
  </si>
  <si>
    <t>4. Gi¸ vèn hµng b¸n</t>
  </si>
  <si>
    <t>VI.28</t>
  </si>
  <si>
    <t>5. Lîi nhuËn gép vÒ b¸n hµng vµ cung cÊp dÞch vô</t>
  </si>
  <si>
    <t>(20= 10-11)</t>
  </si>
  <si>
    <t>6. Doanh thu ho¹t ®éng tµi chÝnh</t>
  </si>
  <si>
    <t>VI.29</t>
  </si>
  <si>
    <t>7. Chi phÝ ho¹t ®éng tµi chÝnh</t>
  </si>
  <si>
    <t>VI.30</t>
  </si>
  <si>
    <t xml:space="preserve">Trong ®ã: Chi phÝ l·i vay </t>
  </si>
  <si>
    <t>8. Chi phÝ b¸n hµng</t>
  </si>
  <si>
    <t xml:space="preserve">9. Chi phÝ qu¶n lý doanh nghiÖp </t>
  </si>
  <si>
    <t>10. Lîi nhuËn thuÇn tõ ho¹t ®éng kinh doanh</t>
  </si>
  <si>
    <t>{30= 20+(21-22)-(24+25)}</t>
  </si>
  <si>
    <t xml:space="preserve">11. Thu nhËp kh¸c </t>
  </si>
  <si>
    <t xml:space="preserve">12. Chi phÝ kh¸c </t>
  </si>
  <si>
    <t>13. Lîi nhuËn kh¸c (40=31-32)</t>
  </si>
  <si>
    <t>14. Tæng lîi nhuËn kÕ to¸n tr­íc thuÕ (50=30+40)</t>
  </si>
  <si>
    <t>VI.31</t>
  </si>
  <si>
    <t>15. ThuÕ thu nhËp DN ®­îc miÔn gi¶m n¨m 2007</t>
  </si>
  <si>
    <t>16. Chi phÝ thuÕ TNDN ho·n l¹i</t>
  </si>
  <si>
    <t>VI.32</t>
  </si>
  <si>
    <t>17. Lîi nhuËn sau thuÕ thu nhËp DN (60 =50-51-52)</t>
  </si>
  <si>
    <t xml:space="preserve">18. L·i c¬ b¶n trªn cæ phiÕu </t>
  </si>
  <si>
    <t xml:space="preserve">                                       Cäc s¸u, ngµy 19 th¸ng 4 n¨m 2008</t>
  </si>
  <si>
    <t>Ng­êi lËp biÓu                                                  KÕ to¸n tr­ëng                                                        Gi¸m ®èc</t>
  </si>
  <si>
    <t xml:space="preserve">     Ph¹m Hång Tµi</t>
  </si>
  <si>
    <t xml:space="preserve">                                </t>
  </si>
  <si>
    <t xml:space="preserve">TrÇn ThÞ HiÒn                              Lª V¨n B×nh                                </t>
  </si>
  <si>
    <t>TËp ®oµn CN than - Kho¸ng s¶n VN</t>
  </si>
  <si>
    <t>B 05 - TKV</t>
  </si>
  <si>
    <t>C«ng ty CP than Cäc s¸u - TKV</t>
  </si>
  <si>
    <t xml:space="preserve">      phÇn I:  t×nh h×nh thùc hiÖn nghÜa vô víi nhµ n­íc th¸ng 1 n¨m 2008</t>
  </si>
  <si>
    <t>§VT: ®ång</t>
  </si>
  <si>
    <t xml:space="preserve">Sè cßn </t>
  </si>
  <si>
    <t>Sè ph¸t sinh trong th¸ng 1</t>
  </si>
  <si>
    <t>Luü kÕ tõ ®Çu n¨m</t>
  </si>
  <si>
    <t>ph¶i nép</t>
  </si>
  <si>
    <t>Sè ph¶i nép</t>
  </si>
  <si>
    <t>Sè ®· nép</t>
  </si>
  <si>
    <t xml:space="preserve">®Çu kú </t>
  </si>
  <si>
    <t>cuèi kú</t>
  </si>
  <si>
    <t>I ThuÕ</t>
  </si>
  <si>
    <t>1. ThuÕ GTGT ph¶i  nép</t>
  </si>
  <si>
    <t xml:space="preserve"> Trong ®ã: ThuÕ GTGT hµng nhËp khÈu</t>
  </si>
  <si>
    <t>2.ThuÕ tiªu thô ®Æc biÖt</t>
  </si>
  <si>
    <t>3.ThuÕ xuÊt, nhËp khÈu</t>
  </si>
  <si>
    <t>4.ThuÕ thu nhËp doanh nghiÖp</t>
  </si>
  <si>
    <t xml:space="preserve"> -ThuÕ TNDN ®­îc miÔn gi¶m</t>
  </si>
  <si>
    <t>5.ThuÕ thu nhËp c¸ nh©n</t>
  </si>
  <si>
    <t>6.ThuÕ tµi nguyªn</t>
  </si>
  <si>
    <t>7.ThuÕ nhµ ®Êt vµ tiÒn thuª ®Êt</t>
  </si>
  <si>
    <t>8. C¸c lo¹i thuÕ kh¸c</t>
  </si>
  <si>
    <t>II C¸c kho¶n ph¶i nép kh¸c</t>
  </si>
  <si>
    <t>1.C¸c kho¶n phô thu</t>
  </si>
  <si>
    <t xml:space="preserve">2.PhÝ b¶o vÖ m«i tr­êng&amp; khai th¸c KS </t>
  </si>
  <si>
    <t>3.ThuÕ GTGT nép thay</t>
  </si>
  <si>
    <t>IV. §iÒu chØnh QT thuÕ n¨m 2003,2004</t>
  </si>
  <si>
    <t>V.§iÒu chØnh thuÕ TNDN sau CP ho¸</t>
  </si>
  <si>
    <t>VI. §iÒu chØnh QT thuÕ n¨m 2005</t>
  </si>
  <si>
    <t xml:space="preserve"> - ThuÕ GTGT</t>
  </si>
  <si>
    <t xml:space="preserve"> - ThuÕ tµi nguyªn</t>
  </si>
  <si>
    <t xml:space="preserve"> - ThuÕ thu nhËp DN</t>
  </si>
  <si>
    <t>tæng céng</t>
  </si>
  <si>
    <t xml:space="preserve">            phÇn II: t×nh h×nh thùc hiÖn nghÜa vô víi nhµ n­íc  th¸ng 2 n¨m 2008</t>
  </si>
  <si>
    <t xml:space="preserve">Sè ph¸t sinh trong th¸ng 2 </t>
  </si>
  <si>
    <t>®Çu n¨m</t>
  </si>
  <si>
    <t>2.PhÝ b¶o vÖ m«i tr­êng &amp; Khai th¸c KS</t>
  </si>
  <si>
    <t>IV. §iÒu chØnh QT thuÕ n¨m 2003, 2004</t>
  </si>
  <si>
    <t>V. §iÒu chØnh thuÕ thu nhËp DN</t>
  </si>
  <si>
    <t xml:space="preserve">            phÇn II: t×nh h×nh thùc hiÖn nghÜa vô víi nhµ n­íc </t>
  </si>
  <si>
    <t>Luü kÕ ®Õn cuèi quý I n¨m 2008</t>
  </si>
  <si>
    <t>Sè ph¸t sinh trong th¸ng 3</t>
  </si>
  <si>
    <t>(MiÔn gi¶m)</t>
  </si>
  <si>
    <t>11.2</t>
  </si>
  <si>
    <t xml:space="preserve">4.ThuÕ thu nhËp doanh nghiÖp ®­îc miÔn </t>
  </si>
  <si>
    <t>gi¶m</t>
  </si>
  <si>
    <t>2.PhÝ b¶o vÖ m«i tr­êng&amp;Khai th¸c KS</t>
  </si>
  <si>
    <t>3.c¸c kho¶n ph¶i nép kh¸c</t>
  </si>
  <si>
    <t>III. §iÒu chØnh QT thuÕ n¨m 2003, 2004</t>
  </si>
  <si>
    <t>IV. §iÒu chØnh thuÕ TN DN sau CP ho¸</t>
  </si>
  <si>
    <t>V. Truy thu thuÕ n¨m 2006</t>
  </si>
  <si>
    <t xml:space="preserve">             t×nh h×nh thùc hiÖn nghÜa vô víi nhµ n­íc  th¸ng 4 n¨m 2007</t>
  </si>
  <si>
    <t>Sè ph¸t sinh trong th¸ng 4</t>
  </si>
  <si>
    <t>___________</t>
  </si>
  <si>
    <t xml:space="preserve"> - ThuÕ TNDN ®­îc miÔn gi¶m</t>
  </si>
  <si>
    <t xml:space="preserve">             t×nh h×nh thùc hiÖn nghÜa vô víi nhµ n­íc  th¸ng 5 n¨m 2007</t>
  </si>
  <si>
    <t>Sè ph¸t sinh trong th¸ng 5</t>
  </si>
  <si>
    <t xml:space="preserve">             t×nh h×nh thùc hiÖn nghÜa vô víi nhµ n­íc  th¸ng 6 n¨m 2007</t>
  </si>
  <si>
    <t>Sè ph¸t sinh trong th¸ng 6</t>
  </si>
  <si>
    <t xml:space="preserve">            phÇn II: t×nh h×nh thùc hiÖn nghÜa vô víi nhµ n­íc  th¸ng 7 n¨m 2007</t>
  </si>
  <si>
    <t>Sè ph¸t sinh trong th¸ng 7</t>
  </si>
  <si>
    <t xml:space="preserve">            phÇn II: t×nh h×nh thùc hiÖn nghÜa vô víi nhµ n­íc  th¸ng 8 n¨m 2007</t>
  </si>
  <si>
    <t>Sè ph¸t sinh trong th¸ng 8</t>
  </si>
  <si>
    <t xml:space="preserve">            phÇn I: t×nh h×nh thùc hiÖn nghÜa vô víi nhµ n­íc  th¸ng 9 n¨m 2007</t>
  </si>
  <si>
    <t>Sè ph¸t sinh trong th¸ng 9</t>
  </si>
  <si>
    <t xml:space="preserve">            phÇn II: t×nh h×nh thùc hiÖn nghÜa vô víi nhµ n­íc  th¸ng 10 n¨m 2007</t>
  </si>
  <si>
    <t>Sè ph¸t sinh trong th¸ng 10</t>
  </si>
  <si>
    <t xml:space="preserve">            phÇn II: t×nh h×nh thùc hiÖn nghÜa vô víi nhµ n­íc  th¸ng 11 n¨m 2007</t>
  </si>
  <si>
    <t>Sè ph¸t sinh trong th¸ng 11</t>
  </si>
  <si>
    <t xml:space="preserve">            phÇn II: t×nh h×nh thùc hiÖn nghÜa vô víi nhµ n­íc  th¸ng 12 n¨m 2007</t>
  </si>
  <si>
    <t>Sè ph¸t sinh trong th¸ng 12</t>
  </si>
  <si>
    <t xml:space="preserve">   phÇn II: thuÕ gtgt ®­îc khÊu trõ, ®­îc hoµn l¹i, ®­îc miÔn gi¶m th¸ng 1 n¨m 2008</t>
  </si>
  <si>
    <t xml:space="preserve"> Sè tiÒn</t>
  </si>
  <si>
    <t xml:space="preserve"> Sè luü kÕ</t>
  </si>
  <si>
    <t>Kú nµy</t>
  </si>
  <si>
    <t>tõ ®Çu n¨m</t>
  </si>
  <si>
    <t>___________________________________________</t>
  </si>
  <si>
    <t>_______</t>
  </si>
  <si>
    <t>I. ThuÕ GTGT ®­îc khÊu trõ</t>
  </si>
  <si>
    <t>1. Sè thuÕ GTGT cßn ®­îc khÊu trõ, cßn ®­îc hoµn l¹i ®Çu kú</t>
  </si>
  <si>
    <t xml:space="preserve"> *</t>
  </si>
  <si>
    <t>2. Sè thuÕ GTGT ®­îc khÊu trõ ph¸t sinh</t>
  </si>
  <si>
    <t>3. Sè thuÕ GTGT ®· khÊu trõ, ®· hoµn l¹i,thuÕ GTGT hµng mua tr¶ l¹i vµ kh«ng</t>
  </si>
  <si>
    <t>®­îc khÊu trõ (12 = 13 + 14 + 15 + 16 ). Trong ®ã:</t>
  </si>
  <si>
    <t xml:space="preserve">  a/ Sè thuÕ GTGT ®· khÊu trõ</t>
  </si>
  <si>
    <t xml:space="preserve">  b/ Sè thuÕ GTGT ®· hoµn l¹i</t>
  </si>
  <si>
    <t xml:space="preserve">  c/ Sè thuÕ GTGT hµng mua tr¶ l¹i, gi¶m gi¸ hµng mua</t>
  </si>
  <si>
    <t xml:space="preserve">  d/ Sè thuÕGTGT kh«ng ®­îc khÊu trõ</t>
  </si>
  <si>
    <t>4. Sè thuÕ GTGT cßn ®­îc khÊu trõ, cßn ®­îc hoµn l¹i cuèi kú (17=10+11-12)</t>
  </si>
  <si>
    <t>*</t>
  </si>
  <si>
    <t>II. ThuÕ GTGT ®­îc hoµn l¹i</t>
  </si>
  <si>
    <t>1. Sè thuÕ GTGT cßn ®­îc hoµn l¹i ®Çu kú</t>
  </si>
  <si>
    <t>2.Sè thuÕ GTGT ®­îc hoµn l¹i ph¸t sinh</t>
  </si>
  <si>
    <t>3. Sè thuÕ GTGT ®· hoµn l¹i</t>
  </si>
  <si>
    <t>4. Sè thuÕ GTGT cßn ®­îc hoµn l¹i cuèi kú(23=20+21-22)</t>
  </si>
  <si>
    <t>III. ThuÕ GTGT ®­îc  gi¶m</t>
  </si>
  <si>
    <t>1. Sè thuÕ GTGT cßn ®­îc  gi¶m ®Çu kú</t>
  </si>
  <si>
    <t>2.Sè thuÕ GTGT ®­îc gi¶m ph¸t sinh</t>
  </si>
  <si>
    <t>3. Sè thuÕ GTGT ®· ®­îc  gi¶m</t>
  </si>
  <si>
    <t>4. Sè thuÕ GTGT cßn ®­îc  gi¶m cuèi kú(33=30+31-32)</t>
  </si>
  <si>
    <t>IV.ThuÕ GTGT hµng b¸n néi ®Þa</t>
  </si>
  <si>
    <t>1. ThuÕ GTGT hµng b¸n néi ®Þa cßn ph¶I nép ®Çu kú</t>
  </si>
  <si>
    <t>2. ThuÕ GTGT ®Çu ra ph¸t sinh</t>
  </si>
  <si>
    <t>3. ThuÕ GTGT ®Çu vµo ®· khÊu trõ</t>
  </si>
  <si>
    <t>4. ThuÕ GTGT hµng b¸n bÞ tr¶ l¹i, bÞ gi¶m gi¸</t>
  </si>
  <si>
    <t>5. ThuÕ GTGT ®­îc gi¶m trõ vµo sè thuÕ ph¶i nép</t>
  </si>
  <si>
    <t>6. ThuÕ GTGT hµng b¸n néi ®Þa ®· nép vµo Ng©n s¸ch nhµ n­íc</t>
  </si>
  <si>
    <t>7. ThuÕ GTGT hµng b¸n néi ®Þa cßn ph¶i nép cuèi kú</t>
  </si>
  <si>
    <t xml:space="preserve">                          ( 46 = 40 + 41 - 42 - 43 - 44 - 45 )  </t>
  </si>
  <si>
    <t>Ghi chó: C¸c chØ tiªu cã dÊu (*) kh«ng cã sè liÖu</t>
  </si>
  <si>
    <t xml:space="preserve">     Ngµy 23 th¸ng 2 n¨m 2008</t>
  </si>
  <si>
    <t xml:space="preserve">                Ng­êi lËp biÓu                                 KÕ to¸n tr­ëng </t>
  </si>
  <si>
    <t xml:space="preserve">             Gi¸m ®èc</t>
  </si>
  <si>
    <t xml:space="preserve">        TrÇn ThÞ HiÒn                  Lª V¨n B×nh  </t>
  </si>
  <si>
    <t xml:space="preserve">   phÇn III: thuÕ gtgt ®­îc khÊu trõ, ®­îc hoµn l¹i, ®­îc miÔn gi¶m  th¸ng 2 n¨m 2008</t>
  </si>
  <si>
    <t xml:space="preserve">     Ngµy 24 th¸ng 3 n¨m 2008</t>
  </si>
  <si>
    <t xml:space="preserve">        TrÇn ThÞ HiÒn                   Lª V¨n B×nh</t>
  </si>
  <si>
    <t xml:space="preserve">    thuÕ gtgt ®­îc khÊu trõ, ®­îc hoµn l¹i, ®­îc miÔn gi¶m th¸ng 3 n¨m 2008</t>
  </si>
  <si>
    <t xml:space="preserve">     Ngµy 21 th¸ng 4 n¨m 2008</t>
  </si>
  <si>
    <t xml:space="preserve">         TrÇn ThÞ HiÒn                 Lª V¨n B×nh</t>
  </si>
  <si>
    <t xml:space="preserve">    thuÕ gtgt ®­îc khÊu trõ, ®­îc hoµn l¹i, ®­îc miÔn gi¶m th¸ng 4 n¨m 2007</t>
  </si>
  <si>
    <t xml:space="preserve">     Ngµy 20 th¸ng 5 n¨m 2007</t>
  </si>
  <si>
    <t xml:space="preserve">         TrÇn ThÞ HiÒn                  Lª V¨n B×nh</t>
  </si>
  <si>
    <t xml:space="preserve">   phÇn III: thuÕ gtgt ®­îc khÊu trõ, ®­îc hoµn l¹i, ®­îc miÔn gi¶m  th¸ng 5 n¨m 2007</t>
  </si>
  <si>
    <t xml:space="preserve">     Ngµy 19 th¸ng 6 n¨m 2007</t>
  </si>
  <si>
    <t xml:space="preserve">   phÇn III: thuÕ gtgt ®­îc khÊu trõ, ®­îc hoµn l¹i, ®­îc miÔn gi¶m  th¸ng 6 n¨m 2007</t>
  </si>
  <si>
    <t>1. ThuÕ GTGT hµng b¸n néi ®Þa cßn ph¶i nép ®Çu kú</t>
  </si>
  <si>
    <t xml:space="preserve">     Ngµy 16 th¸ng 7 n¨m 2007</t>
  </si>
  <si>
    <t xml:space="preserve">        TrÇn ThÞ HiÒn                   </t>
  </si>
  <si>
    <t xml:space="preserve">     </t>
  </si>
  <si>
    <t xml:space="preserve">   phÇn II: thuÕ gtgt ®­îc khÊu trõ, ®­îc hoµn l¹i, ®­îc miÔn gi¶m th¸ng 7 n¨m 2007</t>
  </si>
  <si>
    <t xml:space="preserve">     Ngµy 17 th¸ng 8 n¨m 2007</t>
  </si>
  <si>
    <t xml:space="preserve">   phÇn III: thuÕ gtgt ®­îc khÊu trõ, ®­îc hoµn l¹i, ®­îc miÔn gi¶m th¸ng 8 n¨m 2007</t>
  </si>
  <si>
    <t xml:space="preserve">     Ngµy 18 th¸ng 9 n¨m 2007</t>
  </si>
  <si>
    <t xml:space="preserve">   phÇn II: thuÕ gtgt ®­îc khÊu trõ, ®­îc hoµn l¹i, ®­îc miÔn gi¶m th¸ng 9 n¨m 2007</t>
  </si>
  <si>
    <t xml:space="preserve">     Ngµy 18 th¸ng 10 n¨m 2007</t>
  </si>
  <si>
    <t xml:space="preserve">   phÇn III: thuÕ gtgt ®­îc khÊu trõ, ®­îc hoµn l¹i, ®­îc miÔn gi¶m th¸ng 10 n¨m 2007</t>
  </si>
  <si>
    <t xml:space="preserve">  Ngµy 19 th¸ng 11 n¨m 2007</t>
  </si>
  <si>
    <t xml:space="preserve">   phÇn II: thuÕ gtgt ®­îc khÊu trõ, ®­îc hoµn l¹i, ®­îc miÔn gi¶m th¸ng 11 n¨m 2007</t>
  </si>
  <si>
    <t xml:space="preserve">     Ngµy 17 th¸ng 12 n¨m 2007</t>
  </si>
  <si>
    <t xml:space="preserve">       TrÇn ThÞ HiÒn                    Lª V¨n B×nh</t>
  </si>
  <si>
    <t xml:space="preserve">   phÇn II: thuÕ gtgt ®­îc khÊu trõ, ®­îc hoµn l¹i, ®­îc miÔn gi¶m th¸ng 12 n¨m 2007</t>
  </si>
  <si>
    <t xml:space="preserve">     Ngµy 30 th¸ng 01 n¨m 2008</t>
  </si>
  <si>
    <t>Kho¶n môc</t>
  </si>
  <si>
    <t>Gi¸ trÞ hao mßn luü kÕ</t>
  </si>
  <si>
    <t>Sè d­ cuèi kú</t>
  </si>
  <si>
    <t>08 - T¨ng, gi¶m tµi s¶n cè ®Þnh h÷u h×nh</t>
  </si>
  <si>
    <t>STT</t>
  </si>
  <si>
    <t>Tæng sè</t>
  </si>
  <si>
    <t>Chia theo nhãm tµi s¶n</t>
  </si>
  <si>
    <t>Nhµ cöa</t>
  </si>
  <si>
    <t>V.kiÕn tróc</t>
  </si>
  <si>
    <t>TB §éng lùc</t>
  </si>
  <si>
    <t>M.mãc SX</t>
  </si>
  <si>
    <t>VËn t¶i</t>
  </si>
  <si>
    <t>TruyÒn dÉn</t>
  </si>
  <si>
    <t>Q.lý + §LTN</t>
  </si>
  <si>
    <t>TSC§ kh¸c</t>
  </si>
  <si>
    <t>TSC§
 quü phóc lîi</t>
  </si>
  <si>
    <t>Nguyªn gi¸ TSC§ h÷u h×nh</t>
  </si>
  <si>
    <t>Sè d­ ®Çu n¨m 01.01.2008</t>
  </si>
  <si>
    <t>Mua trong kú</t>
  </si>
  <si>
    <t>§Çu t­ XDCB hoµn thµnh</t>
  </si>
  <si>
    <t>T¨ng kh¸c ( Do lu©n chuyÓn )</t>
  </si>
  <si>
    <t>ChuyÓn sang B§S ®Çu t­</t>
  </si>
  <si>
    <t>Thanh lý, nh­îng b¸n</t>
  </si>
  <si>
    <t>Gi¶m kh¸c</t>
  </si>
  <si>
    <t>KhÊu hao trong kú</t>
  </si>
  <si>
    <t>T¨ng kh¸c</t>
  </si>
  <si>
    <t xml:space="preserve">Sè d­ cuèi kú </t>
  </si>
  <si>
    <t>C</t>
  </si>
  <si>
    <t>G.trÞ cßn l¹i cña TSC§ HH</t>
  </si>
  <si>
    <t>T¹i ngµy ®Çu n¨m 01.01.2008</t>
  </si>
  <si>
    <t>T¹i ngµy cuèi kú</t>
  </si>
  <si>
    <t>* Gi¸ trÞ cßn l¹i cuèi kú cña TSC§ h÷u h×nh ®· dïng thÕ chÊp, cÇm cè ®¶m b¶o c¸c kho¶n vay:</t>
  </si>
  <si>
    <t>* Nguyªn gi¸ TSC§ cuèi kú ®· khÊu hao hÕt nh­ng vÉn cßn sö dông: 23 198 516 254 ®ång.</t>
  </si>
  <si>
    <t>* Nguyªn gi¸ TSC§ cuèi kú chê thanh lý: 23 198 516 254 ®ång.</t>
  </si>
  <si>
    <t>* C¸c cam kÕt vÒ viÖc mua b¸n TSC§ h÷u h×nh cã gi¸ trÞ lín trong t­¬ng lai:</t>
  </si>
  <si>
    <t>* C¸c thay ®æi kh¸c vÒ TSC§ h÷u h×nh:</t>
  </si>
  <si>
    <t>09 - T¨ng, gi¶m tµi s¶n cè ®Þnh thuª tµi chÝnh.</t>
  </si>
  <si>
    <t>kho¶n môc</t>
  </si>
  <si>
    <t>Nhµ cöa
VËt kiÕn tróc</t>
  </si>
  <si>
    <t>ThiÕt bÞ
 ®éng lùc</t>
  </si>
  <si>
    <t>M¸y mãc
thiÕt bÞ</t>
  </si>
  <si>
    <t>TruyÒn
 dÉn</t>
  </si>
  <si>
    <t>Q.lý 
+ §LTN</t>
  </si>
  <si>
    <t>TSC§
h÷u h×nh #</t>
  </si>
  <si>
    <t>TSC§
 v« h×nh</t>
  </si>
  <si>
    <t>Nguyªn gi¸ tµi s¶n cè ®Þnh TTC</t>
  </si>
  <si>
    <t>Thuª tµi chÝnh trong kú</t>
  </si>
  <si>
    <t>Mua l¹i TSC§ thuª tµi chÝnh</t>
  </si>
  <si>
    <t>Tr¶ l¹i TSC§ thuª tµi chÝnh</t>
  </si>
  <si>
    <t>Hao mßn tµi s¶n cè ®Þnh TTC</t>
  </si>
  <si>
    <t>Gi¸ trÞ cßn l¹i cña TSC§ TTC</t>
  </si>
  <si>
    <t>* TiÒn thuª ph¸t sinh thªm ®­îc ghi nhËn lµ chi phÝ trong Kú:  12 960 000 000 ®</t>
  </si>
  <si>
    <t>* C¨n cø ®Ó x¸c ®Þnh tiÒn thuª ph¸t sinh thªm: C¨n cø vµo gi¸ trÞ hîp ®ång thuª tµi chÝnh ®­îc ký vµ thêi ®iÓm tµi s¶n ®­îc bµn giao cho C«ng ty sö dông.</t>
  </si>
  <si>
    <t>* §iÒu kho¶n gia h¹n thuª hoÆc quyÒn ®­îc mua tµi s¶n:</t>
  </si>
  <si>
    <t xml:space="preserve">          TËp ®oµn C«ng NghiÖp                                                                </t>
  </si>
  <si>
    <t xml:space="preserve">      MÉu sè B 03 - DN</t>
  </si>
  <si>
    <t xml:space="preserve">     than-kho¸ng s¶n viÖt nam            </t>
  </si>
  <si>
    <t>( Ban hµnh theo Q§ sè 15/2006/Q§-BTC</t>
  </si>
  <si>
    <r>
      <t xml:space="preserve">   §¬n vÞ</t>
    </r>
    <r>
      <rPr>
        <sz val="10"/>
        <rFont val="Arial"/>
        <family val="0"/>
      </rPr>
      <t>: C«ng ty CP Than Cäc S¸u -TKV                          Ngµy 20/03/2006 cña Bé tr­ëng BTC )</t>
    </r>
  </si>
  <si>
    <t xml:space="preserve">                     ----------------------</t>
  </si>
  <si>
    <t xml:space="preserve">B¸o c¸o l­u chuyÓn tiÒn tÖ </t>
  </si>
  <si>
    <t>( Theo ph­¬ng ph¸p trùc tiÕp)</t>
  </si>
  <si>
    <t xml:space="preserve">      Quý I n¨m 2008</t>
  </si>
  <si>
    <r>
      <t xml:space="preserve">                                                                                                                              </t>
    </r>
    <r>
      <rPr>
        <b/>
        <i/>
        <sz val="12"/>
        <rFont val=".VnTime"/>
        <family val="2"/>
      </rPr>
      <t>§¬n vÞ tÝnh: §ång</t>
    </r>
  </si>
  <si>
    <t>ChØ tiªu</t>
  </si>
  <si>
    <t>T.Minh</t>
  </si>
  <si>
    <t xml:space="preserve">I </t>
  </si>
  <si>
    <t>L­u chuyÓn tiÒn tõ ho¹t ®éng kinh doanh</t>
  </si>
  <si>
    <t>CL</t>
  </si>
  <si>
    <t>TiÒn thu b¸n hµng cung cÊp dÞch vô vµ doanh thu kh¸c</t>
  </si>
  <si>
    <t>TiÒn chi tr¶ cho ng­êi cung cÊp hµng ho¸ vµ dÞch vô</t>
  </si>
  <si>
    <t xml:space="preserve">TiÒn chi tr¶ cho ng­êi lao ®éng </t>
  </si>
  <si>
    <t>03</t>
  </si>
  <si>
    <t>TiÒn chi tr¶ l·i vay</t>
  </si>
  <si>
    <t>04</t>
  </si>
  <si>
    <t>TiÒn chi nép thuÕ thu nhËp doanh nghiÖp</t>
  </si>
  <si>
    <t>05</t>
  </si>
  <si>
    <t>TiÒn thu kh¸c tõ ho¹t ho¹t ®éng kinh doanh</t>
  </si>
  <si>
    <t>06</t>
  </si>
  <si>
    <t>TiÒn chi kh¸c cho ho¹t ®éng kinh doanh</t>
  </si>
  <si>
    <t>07</t>
  </si>
  <si>
    <t>L­u chuyÓn tiÒn thuÇn tõ ho¹t ®éng kinh doanh</t>
  </si>
  <si>
    <t>L­u chuyÓn tiÒn tõ ho¹t ®éng ®Çu t­</t>
  </si>
  <si>
    <t>TiÒn chi ®Ó mua s¾m , XD-TSC§ vµ c¸c TS dµi h¹n kh¸c</t>
  </si>
  <si>
    <t>6,7,8,11</t>
  </si>
  <si>
    <t>TiÒn thu tõ thanh lý , nh­îng b¸n TSC§ vµ vµ c¸c TS dµi h¹n kh¸c</t>
  </si>
  <si>
    <t>TiÒn chi cho vay, mua c¸c c«ng cô nî cña ®¬n vÞ kh¸c</t>
  </si>
  <si>
    <t xml:space="preserve">TiÒn thu håi cho vay, b¸n l¹i c¸c c«ng cô nî cña ®¬n vÞ kh¸c </t>
  </si>
  <si>
    <t>TiÒn chi ®Çu t­ gãp vèn vµo ®¬n vÞ kh¸c</t>
  </si>
  <si>
    <t>TiÒn thu håi ®Çu t­ gãp vèn vµo ®¬n vÞ kh¸c</t>
  </si>
  <si>
    <t>TiÒn thu l·i cho vay , cæ tøc vµ lîi nhuËn ®­îc chia</t>
  </si>
  <si>
    <t>L­u chuyÓn tiÒn thuÇn tõ ho¹t ®éng ®Çu t­</t>
  </si>
  <si>
    <t>L­u chuyÓn tiÒn thuÇn tõ h- ®éng t-chÝnh</t>
  </si>
  <si>
    <t>TiÒn thu tõ ph¸t hµnh cæ phiÕu nhËn vèn gãp cña chñ së h÷u</t>
  </si>
  <si>
    <t>TiÒn chi tr¶ vèn gãp cho c¸c chñ së h÷u, mua l¹i cæ phiÕu</t>
  </si>
  <si>
    <t>cña doanh nghiÖp ®· ph¸t hµnh</t>
  </si>
  <si>
    <t>TiÒn vay ng¾n h¹n , dµi h¹n nhËn ®­îc</t>
  </si>
  <si>
    <t>TiÒn chi tr¶ nî gèc vay</t>
  </si>
  <si>
    <t>TiÒn chi tr¶ nî thuª tµi chÝnh</t>
  </si>
  <si>
    <t>Cæ tøc, lîi nhuËn ®· tr¶ cho chñ së h÷u</t>
  </si>
  <si>
    <t>L­u chuyÓn tiÒn thuÇn tõ ho¹t ®éng tµi chÝnh</t>
  </si>
  <si>
    <t>L­u chuyÓn tiÒn thuÇn trong kú(20+30+40)</t>
  </si>
  <si>
    <t>TiÒn vµ t­¬ng ®­¬ng tiÒn ®Çu kú</t>
  </si>
  <si>
    <t>¶nh h­ëng cña thay ®æi tû gi¸ hèi ®o¸i quy ®æi ngo¹i tÖ</t>
  </si>
  <si>
    <t>TiÒn vµ t­¬ng ®­¬ng tiÒn cuèi kú (50+60+61)</t>
  </si>
  <si>
    <t xml:space="preserve">                                                                                                                                                                             Ngµy 19 Th¸ng  4 n¨m 2008</t>
  </si>
  <si>
    <t xml:space="preserve">       Ng­êi lËp biÓu                                                    kÕ to¸n tr­ëng                                               gi¸m ®èc</t>
  </si>
  <si>
    <t xml:space="preserve">      NguyÔn ThÞ Loan                                          Lª V¨n B×nh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</si>
</sst>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#,##0.000_);\(#,##0.000\)"/>
    <numFmt numFmtId="171" formatCode="#,##0.0_);\(#,##0.0\)"/>
    <numFmt numFmtId="172" formatCode="#,##0.0"/>
    <numFmt numFmtId="173" formatCode="_(* #,##0_);_(* \(#,##0\);_(* &quot;-&quot;??_);_(@_)"/>
  </numFmts>
  <fonts count="66">
    <font>
      <sz val="10"/>
      <name val="Arial"/>
      <family val="0"/>
    </font>
    <font>
      <sz val="11"/>
      <name val=".VnTimeH"/>
      <family val="2"/>
    </font>
    <font>
      <sz val="10"/>
      <name val=".VnTimeH"/>
      <family val="2"/>
    </font>
    <font>
      <b/>
      <sz val="12"/>
      <name val=".VnTimeH"/>
      <family val="2"/>
    </font>
    <font>
      <sz val="10"/>
      <name val=".VnTime"/>
      <family val="2"/>
    </font>
    <font>
      <b/>
      <sz val="14"/>
      <name val=".VnTimeH"/>
      <family val="2"/>
    </font>
    <font>
      <sz val="14"/>
      <name val=".VnTimeH"/>
      <family val="2"/>
    </font>
    <font>
      <sz val="14"/>
      <name val=".VnTime"/>
      <family val="2"/>
    </font>
    <font>
      <b/>
      <i/>
      <sz val="13"/>
      <name val=".VnTime"/>
      <family val="2"/>
    </font>
    <font>
      <sz val="10"/>
      <name val=".VnAvantH"/>
      <family val="2"/>
    </font>
    <font>
      <b/>
      <sz val="10"/>
      <name val=".VnAvantH"/>
      <family val="2"/>
    </font>
    <font>
      <b/>
      <sz val="10"/>
      <name val=".VnTimeH"/>
      <family val="0"/>
    </font>
    <font>
      <b/>
      <sz val="10"/>
      <name val=".VnUniverseH"/>
      <family val="2"/>
    </font>
    <font>
      <b/>
      <sz val="9"/>
      <name val=".VnTimeH"/>
      <family val="2"/>
    </font>
    <font>
      <b/>
      <sz val="10"/>
      <name val=".VnTime"/>
      <family val="0"/>
    </font>
    <font>
      <b/>
      <i/>
      <sz val="10"/>
      <name val=".VnTime"/>
      <family val="2"/>
    </font>
    <font>
      <i/>
      <sz val="10"/>
      <name val=".VnTime"/>
      <family val="0"/>
    </font>
    <font>
      <b/>
      <sz val="15"/>
      <name val=".VnTimeH"/>
      <family val="2"/>
    </font>
    <font>
      <b/>
      <sz val="15"/>
      <name val=".VnTime"/>
      <family val="2"/>
    </font>
    <font>
      <b/>
      <i/>
      <sz val="14"/>
      <name val=".VnTime"/>
      <family val="0"/>
    </font>
    <font>
      <b/>
      <sz val="12"/>
      <name val=".VnTime"/>
      <family val="2"/>
    </font>
    <font>
      <b/>
      <i/>
      <sz val="12"/>
      <name val=".VnTime"/>
      <family val="2"/>
    </font>
    <font>
      <i/>
      <sz val="12"/>
      <name val=".VnTime"/>
      <family val="2"/>
    </font>
    <font>
      <sz val="11"/>
      <name val=".VnUniverseH"/>
      <family val="2"/>
    </font>
    <font>
      <sz val="20"/>
      <name val=".VnCommercial Script"/>
      <family val="2"/>
    </font>
    <font>
      <sz val="13"/>
      <name val=".VnAvantH"/>
      <family val="2"/>
    </font>
    <font>
      <sz val="12"/>
      <name val=".VnTime"/>
      <family val="2"/>
    </font>
    <font>
      <b/>
      <sz val="14"/>
      <name val=".VnTime"/>
      <family val="2"/>
    </font>
    <font>
      <b/>
      <sz val="14"/>
      <name val=".VnAvantH"/>
      <family val="2"/>
    </font>
    <font>
      <sz val="12"/>
      <name val=".VnTimeH"/>
      <family val="2"/>
    </font>
    <font>
      <b/>
      <sz val="14"/>
      <name val=".VnExoticH"/>
      <family val="2"/>
    </font>
    <font>
      <b/>
      <sz val="13"/>
      <name val=".VnBlackH"/>
      <family val="2"/>
    </font>
    <font>
      <i/>
      <sz val="14"/>
      <name val=".VnTime"/>
      <family val="2"/>
    </font>
    <font>
      <b/>
      <sz val="13"/>
      <name val=".VnArial NarrowH"/>
      <family val="2"/>
    </font>
    <font>
      <b/>
      <sz val="14"/>
      <name val=".VnArial Narrow"/>
      <family val="2"/>
    </font>
    <font>
      <b/>
      <sz val="12"/>
      <name val=".VnArial Narrow"/>
      <family val="2"/>
    </font>
    <font>
      <sz val="12"/>
      <name val=".VnArial Narrow"/>
      <family val="2"/>
    </font>
    <font>
      <i/>
      <sz val="12"/>
      <name val=".VnArial Narrow"/>
      <family val="2"/>
    </font>
    <font>
      <b/>
      <i/>
      <sz val="12"/>
      <name val=".VnArial Narrow"/>
      <family val="2"/>
    </font>
    <font>
      <b/>
      <sz val="12"/>
      <name val=".VnAvantH"/>
      <family val="2"/>
    </font>
    <font>
      <b/>
      <sz val="22"/>
      <name val=".VnCommercial Script"/>
      <family val="2"/>
    </font>
    <font>
      <sz val="11"/>
      <name val=".VnArial NarrowH"/>
      <family val="2"/>
    </font>
    <font>
      <b/>
      <sz val="11"/>
      <name val=".VnArial NarrowH"/>
      <family val="2"/>
    </font>
    <font>
      <b/>
      <sz val="13"/>
      <name val=".VnTime"/>
      <family val="2"/>
    </font>
    <font>
      <sz val="11"/>
      <name val=".VnTime"/>
      <family val="2"/>
    </font>
    <font>
      <sz val="13"/>
      <name val=".VnTimeH"/>
      <family val="2"/>
    </font>
    <font>
      <b/>
      <sz val="11"/>
      <name val=".VnTime"/>
      <family val="2"/>
    </font>
    <font>
      <i/>
      <sz val="11"/>
      <name val=".VnTime"/>
      <family val="2"/>
    </font>
    <font>
      <sz val="9"/>
      <name val=".VnTime"/>
      <family val="2"/>
    </font>
    <font>
      <sz val="14"/>
      <name val=".VnArial Narrow"/>
      <family val="2"/>
    </font>
    <font>
      <sz val="10"/>
      <name val=".VnArial Narrow"/>
      <family val="2"/>
    </font>
    <font>
      <b/>
      <u val="single"/>
      <sz val="12"/>
      <name val=".VnArial Narrow"/>
      <family val="2"/>
    </font>
    <font>
      <b/>
      <sz val="12"/>
      <name val=".VnArial NarrowH"/>
      <family val="2"/>
    </font>
    <font>
      <sz val="10"/>
      <color indexed="8"/>
      <name val="MS Sans Serif"/>
      <family val="0"/>
    </font>
    <font>
      <b/>
      <sz val="10"/>
      <name val=".VnArial Narrow"/>
      <family val="2"/>
    </font>
    <font>
      <sz val="9"/>
      <name val=".VnArial Narrow"/>
      <family val="2"/>
    </font>
    <font>
      <b/>
      <sz val="14"/>
      <name val=".VnArial NarrowH"/>
      <family val="2"/>
    </font>
    <font>
      <b/>
      <sz val="9"/>
      <name val=".VnArial Narrow"/>
      <family val="2"/>
    </font>
    <font>
      <b/>
      <u val="single"/>
      <sz val="9"/>
      <name val=".VnArial Narrow"/>
      <family val="2"/>
    </font>
    <font>
      <i/>
      <sz val="10"/>
      <name val=".VnArial Narrow"/>
      <family val="2"/>
    </font>
    <font>
      <b/>
      <sz val="10"/>
      <name val=".VnArial NarrowH"/>
      <family val="2"/>
    </font>
    <font>
      <b/>
      <u val="single"/>
      <sz val="10"/>
      <name val=".VnArial Narrow"/>
      <family val="2"/>
    </font>
    <font>
      <b/>
      <sz val="16"/>
      <name val=".VnTimeH"/>
      <family val="2"/>
    </font>
    <font>
      <sz val="9"/>
      <color indexed="10"/>
      <name val=".VnArial Narrow"/>
      <family val="2"/>
    </font>
    <font>
      <b/>
      <i/>
      <sz val="10"/>
      <name val=".VnArial Narrow"/>
      <family val="2"/>
    </font>
    <font>
      <b/>
      <sz val="14"/>
      <name val=".VnCommercial Script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5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5">
    <xf numFmtId="0" fontId="0" fillId="0" borderId="0" xfId="0" applyAlignment="1">
      <alignment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 quotePrefix="1">
      <alignment horizontal="left"/>
    </xf>
    <xf numFmtId="37" fontId="2" fillId="0" borderId="0" xfId="0" applyNumberFormat="1" applyFont="1" applyAlignment="1">
      <alignment horizontal="centerContinuous"/>
    </xf>
    <xf numFmtId="37" fontId="1" fillId="0" borderId="0" xfId="0" applyNumberFormat="1" applyFont="1" applyAlignment="1">
      <alignment horizontal="centerContinuous"/>
    </xf>
    <xf numFmtId="37" fontId="3" fillId="0" borderId="0" xfId="0" applyNumberFormat="1" applyFont="1" applyBorder="1" applyAlignment="1">
      <alignment horizontal="left"/>
    </xf>
    <xf numFmtId="37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>
      <alignment horizontal="centerContinuous"/>
    </xf>
    <xf numFmtId="37" fontId="4" fillId="0" borderId="0" xfId="0" applyNumberFormat="1" applyFont="1" applyBorder="1" applyAlignment="1">
      <alignment horizontal="centerContinuous"/>
    </xf>
    <xf numFmtId="37" fontId="1" fillId="0" borderId="0" xfId="0" applyNumberFormat="1" applyFont="1" applyBorder="1" applyAlignment="1" quotePrefix="1">
      <alignment horizontal="left"/>
    </xf>
    <xf numFmtId="37" fontId="1" fillId="0" borderId="0" xfId="0" applyNumberFormat="1" applyFont="1" applyBorder="1" applyAlignment="1">
      <alignment horizontal="left"/>
    </xf>
    <xf numFmtId="37" fontId="4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horizontal="centerContinuous"/>
    </xf>
    <xf numFmtId="37" fontId="6" fillId="0" borderId="0" xfId="0" applyNumberFormat="1" applyFont="1" applyBorder="1" applyAlignment="1">
      <alignment horizontal="centerContinuous"/>
    </xf>
    <xf numFmtId="37" fontId="7" fillId="0" borderId="0" xfId="0" applyNumberFormat="1" applyFont="1" applyBorder="1" applyAlignment="1">
      <alignment horizontal="centerContinuous"/>
    </xf>
    <xf numFmtId="0" fontId="7" fillId="0" borderId="0" xfId="0" applyFont="1" applyAlignment="1">
      <alignment/>
    </xf>
    <xf numFmtId="37" fontId="8" fillId="0" borderId="0" xfId="0" applyNumberFormat="1" applyFont="1" applyBorder="1" applyAlignment="1">
      <alignment horizontal="centerContinuous"/>
    </xf>
    <xf numFmtId="37" fontId="8" fillId="0" borderId="1" xfId="0" applyNumberFormat="1" applyFont="1" applyBorder="1" applyAlignment="1">
      <alignment horizontal="centerContinuous"/>
    </xf>
    <xf numFmtId="37" fontId="1" fillId="0" borderId="1" xfId="0" applyNumberFormat="1" applyFont="1" applyBorder="1" applyAlignment="1">
      <alignment horizontal="centerContinuous"/>
    </xf>
    <xf numFmtId="37" fontId="4" fillId="0" borderId="1" xfId="0" applyNumberFormat="1" applyFont="1" applyBorder="1" applyAlignment="1">
      <alignment horizontal="centerContinuous"/>
    </xf>
    <xf numFmtId="37" fontId="9" fillId="0" borderId="2" xfId="0" applyNumberFormat="1" applyFont="1" applyBorder="1" applyAlignment="1">
      <alignment horizontal="centerContinuous"/>
    </xf>
    <xf numFmtId="37" fontId="10" fillId="0" borderId="2" xfId="0" applyNumberFormat="1" applyFont="1" applyBorder="1" applyAlignment="1">
      <alignment horizontal="centerContinuous"/>
    </xf>
    <xf numFmtId="37" fontId="10" fillId="0" borderId="2" xfId="0" applyNumberFormat="1" applyFont="1" applyBorder="1" applyAlignment="1">
      <alignment horizontal="center"/>
    </xf>
    <xf numFmtId="37" fontId="11" fillId="0" borderId="2" xfId="0" applyNumberFormat="1" applyFont="1" applyBorder="1" applyAlignment="1">
      <alignment horizontal="center"/>
    </xf>
    <xf numFmtId="37" fontId="12" fillId="0" borderId="2" xfId="0" applyNumberFormat="1" applyFont="1" applyBorder="1" applyAlignment="1">
      <alignment horizontal="centerContinuous"/>
    </xf>
    <xf numFmtId="37" fontId="13" fillId="0" borderId="2" xfId="0" applyNumberFormat="1" applyFont="1" applyBorder="1" applyAlignment="1">
      <alignment/>
    </xf>
    <xf numFmtId="37" fontId="14" fillId="0" borderId="2" xfId="0" applyNumberFormat="1" applyFont="1" applyBorder="1" applyAlignment="1">
      <alignment horizontal="center"/>
    </xf>
    <xf numFmtId="37" fontId="14" fillId="0" borderId="2" xfId="0" applyNumberFormat="1" applyFont="1" applyBorder="1" applyAlignment="1">
      <alignment horizontal="centerContinuous"/>
    </xf>
    <xf numFmtId="37" fontId="14" fillId="0" borderId="2" xfId="0" applyNumberFormat="1" applyFont="1" applyBorder="1" applyAlignment="1">
      <alignment/>
    </xf>
    <xf numFmtId="37" fontId="15" fillId="0" borderId="2" xfId="0" applyNumberFormat="1" applyFont="1" applyBorder="1" applyAlignment="1">
      <alignment horizontal="centerContinuous"/>
    </xf>
    <xf numFmtId="37" fontId="15" fillId="0" borderId="2" xfId="0" applyNumberFormat="1" applyFont="1" applyBorder="1" applyAlignment="1">
      <alignment/>
    </xf>
    <xf numFmtId="37" fontId="15" fillId="0" borderId="2" xfId="0" applyNumberFormat="1" applyFont="1" applyBorder="1" applyAlignment="1">
      <alignment horizontal="center"/>
    </xf>
    <xf numFmtId="37" fontId="15" fillId="0" borderId="2" xfId="0" applyNumberFormat="1" applyFont="1" applyBorder="1" applyAlignment="1">
      <alignment horizontal="centerContinuous"/>
    </xf>
    <xf numFmtId="37" fontId="15" fillId="0" borderId="2" xfId="0" applyNumberFormat="1" applyFont="1" applyBorder="1" applyAlignment="1">
      <alignment/>
    </xf>
    <xf numFmtId="37" fontId="4" fillId="0" borderId="2" xfId="0" applyNumberFormat="1" applyFont="1" applyBorder="1" applyAlignment="1">
      <alignment horizontal="centerContinuous"/>
    </xf>
    <xf numFmtId="37" fontId="4" fillId="0" borderId="2" xfId="0" applyNumberFormat="1" applyFont="1" applyBorder="1" applyAlignment="1">
      <alignment/>
    </xf>
    <xf numFmtId="37" fontId="4" fillId="0" borderId="2" xfId="0" applyNumberFormat="1" applyFont="1" applyBorder="1" applyAlignment="1">
      <alignment horizontal="center"/>
    </xf>
    <xf numFmtId="37" fontId="4" fillId="0" borderId="2" xfId="0" applyNumberFormat="1" applyFont="1" applyBorder="1" applyAlignment="1">
      <alignment horizontal="right"/>
    </xf>
    <xf numFmtId="37" fontId="16" fillId="0" borderId="2" xfId="0" applyNumberFormat="1" applyFont="1" applyBorder="1" applyAlignment="1">
      <alignment/>
    </xf>
    <xf numFmtId="37" fontId="0" fillId="0" borderId="0" xfId="0" applyNumberFormat="1" applyAlignment="1">
      <alignment/>
    </xf>
    <xf numFmtId="37" fontId="14" fillId="0" borderId="2" xfId="0" applyNumberFormat="1" applyFont="1" applyBorder="1" applyAlignment="1">
      <alignment/>
    </xf>
    <xf numFmtId="37" fontId="4" fillId="0" borderId="2" xfId="0" applyNumberFormat="1" applyFont="1" applyBorder="1" applyAlignment="1">
      <alignment horizontal="center"/>
    </xf>
    <xf numFmtId="37" fontId="4" fillId="0" borderId="2" xfId="0" applyNumberFormat="1" applyFont="1" applyBorder="1" applyAlignment="1">
      <alignment horizontal="centerContinuous"/>
    </xf>
    <xf numFmtId="37" fontId="4" fillId="0" borderId="2" xfId="0" applyNumberFormat="1" applyFont="1" applyBorder="1" applyAlignment="1">
      <alignment/>
    </xf>
    <xf numFmtId="37" fontId="15" fillId="0" borderId="2" xfId="0" applyNumberFormat="1" applyFont="1" applyBorder="1" applyAlignment="1">
      <alignment horizontal="center"/>
    </xf>
    <xf numFmtId="37" fontId="14" fillId="0" borderId="3" xfId="0" applyNumberFormat="1" applyFont="1" applyBorder="1" applyAlignment="1">
      <alignment horizontal="centerContinuous"/>
    </xf>
    <xf numFmtId="37" fontId="11" fillId="0" borderId="3" xfId="0" applyNumberFormat="1" applyFont="1" applyBorder="1" applyAlignment="1" quotePrefix="1">
      <alignment horizontal="center"/>
    </xf>
    <xf numFmtId="37" fontId="14" fillId="0" borderId="3" xfId="0" applyNumberFormat="1" applyFont="1" applyBorder="1" applyAlignment="1">
      <alignment horizontal="center"/>
    </xf>
    <xf numFmtId="37" fontId="14" fillId="0" borderId="3" xfId="0" applyNumberFormat="1" applyFont="1" applyBorder="1" applyAlignment="1">
      <alignment/>
    </xf>
    <xf numFmtId="37" fontId="14" fillId="0" borderId="0" xfId="0" applyNumberFormat="1" applyFont="1" applyBorder="1" applyAlignment="1">
      <alignment horizontal="centerContinuous"/>
    </xf>
    <xf numFmtId="37" fontId="12" fillId="0" borderId="0" xfId="0" applyNumberFormat="1" applyFont="1" applyBorder="1" applyAlignment="1" quotePrefix="1">
      <alignment horizontal="center"/>
    </xf>
    <xf numFmtId="37" fontId="14" fillId="0" borderId="0" xfId="0" applyNumberFormat="1" applyFont="1" applyBorder="1" applyAlignment="1">
      <alignment horizontal="center"/>
    </xf>
    <xf numFmtId="37" fontId="14" fillId="0" borderId="0" xfId="0" applyNumberFormat="1" applyFont="1" applyBorder="1" applyAlignment="1">
      <alignment/>
    </xf>
    <xf numFmtId="37" fontId="17" fillId="0" borderId="0" xfId="0" applyNumberFormat="1" applyFont="1" applyBorder="1" applyAlignment="1">
      <alignment horizontal="centerContinuous"/>
    </xf>
    <xf numFmtId="37" fontId="19" fillId="0" borderId="0" xfId="0" applyNumberFormat="1" applyFont="1" applyBorder="1" applyAlignment="1">
      <alignment horizontal="centerContinuous"/>
    </xf>
    <xf numFmtId="37" fontId="19" fillId="0" borderId="1" xfId="0" applyNumberFormat="1" applyFont="1" applyBorder="1" applyAlignment="1">
      <alignment horizontal="centerContinuous"/>
    </xf>
    <xf numFmtId="37" fontId="10" fillId="0" borderId="4" xfId="0" applyNumberFormat="1" applyFont="1" applyBorder="1" applyAlignment="1">
      <alignment horizontal="centerContinuous"/>
    </xf>
    <xf numFmtId="37" fontId="10" fillId="0" borderId="4" xfId="0" applyNumberFormat="1" applyFont="1" applyBorder="1" applyAlignment="1">
      <alignment horizontal="center"/>
    </xf>
    <xf numFmtId="37" fontId="11" fillId="0" borderId="2" xfId="0" applyNumberFormat="1" applyFont="1" applyBorder="1" applyAlignment="1">
      <alignment horizontal="centerContinuous"/>
    </xf>
    <xf numFmtId="37" fontId="14" fillId="0" borderId="2" xfId="0" applyNumberFormat="1" applyFont="1" applyBorder="1" applyAlignment="1">
      <alignment horizontal="center"/>
    </xf>
    <xf numFmtId="37" fontId="14" fillId="0" borderId="2" xfId="0" applyNumberFormat="1" applyFont="1" applyBorder="1" applyAlignment="1">
      <alignment horizontal="centerContinuous"/>
    </xf>
    <xf numFmtId="37" fontId="4" fillId="0" borderId="2" xfId="0" applyNumberFormat="1" applyFont="1" applyBorder="1" applyAlignment="1">
      <alignment horizontal="left"/>
    </xf>
    <xf numFmtId="37" fontId="11" fillId="0" borderId="2" xfId="0" applyNumberFormat="1" applyFont="1" applyBorder="1" applyAlignment="1">
      <alignment/>
    </xf>
    <xf numFmtId="37" fontId="15" fillId="0" borderId="2" xfId="0" applyNumberFormat="1" applyFont="1" applyBorder="1" applyAlignment="1">
      <alignment horizontal="left"/>
    </xf>
    <xf numFmtId="37" fontId="15" fillId="0" borderId="2" xfId="0" applyNumberFormat="1" applyFont="1" applyBorder="1" applyAlignment="1" quotePrefix="1">
      <alignment horizontal="left"/>
    </xf>
    <xf numFmtId="37" fontId="4" fillId="0" borderId="2" xfId="0" applyNumberFormat="1" applyFont="1" applyBorder="1" applyAlignment="1" quotePrefix="1">
      <alignment horizontal="right"/>
    </xf>
    <xf numFmtId="37" fontId="4" fillId="0" borderId="2" xfId="0" applyNumberFormat="1" applyFont="1" applyBorder="1" applyAlignment="1">
      <alignment horizontal="left"/>
    </xf>
    <xf numFmtId="37" fontId="16" fillId="0" borderId="2" xfId="0" applyNumberFormat="1" applyFont="1" applyBorder="1" applyAlignment="1">
      <alignment horizontal="center"/>
    </xf>
    <xf numFmtId="37" fontId="16" fillId="0" borderId="2" xfId="0" applyNumberFormat="1" applyFont="1" applyBorder="1" applyAlignment="1">
      <alignment horizontal="centerContinuous"/>
    </xf>
    <xf numFmtId="37" fontId="16" fillId="0" borderId="2" xfId="0" applyNumberFormat="1" applyFont="1" applyBorder="1" applyAlignment="1">
      <alignment/>
    </xf>
    <xf numFmtId="37" fontId="11" fillId="0" borderId="0" xfId="0" applyNumberFormat="1" applyFont="1" applyBorder="1" applyAlignment="1" quotePrefix="1">
      <alignment horizontal="center"/>
    </xf>
    <xf numFmtId="37" fontId="10" fillId="0" borderId="5" xfId="0" applyNumberFormat="1" applyFont="1" applyBorder="1" applyAlignment="1">
      <alignment horizontal="center"/>
    </xf>
    <xf numFmtId="37" fontId="10" fillId="0" borderId="6" xfId="0" applyNumberFormat="1" applyFont="1" applyBorder="1" applyAlignment="1">
      <alignment horizontal="centerContinuous"/>
    </xf>
    <xf numFmtId="37" fontId="10" fillId="0" borderId="1" xfId="0" applyNumberFormat="1" applyFont="1" applyBorder="1" applyAlignment="1" quotePrefix="1">
      <alignment horizontal="center"/>
    </xf>
    <xf numFmtId="37" fontId="10" fillId="0" borderId="7" xfId="0" applyNumberFormat="1" applyFont="1" applyBorder="1" applyAlignment="1">
      <alignment horizontal="centerContinuous"/>
    </xf>
    <xf numFmtId="37" fontId="10" fillId="0" borderId="3" xfId="0" applyNumberFormat="1" applyFont="1" applyBorder="1" applyAlignment="1">
      <alignment/>
    </xf>
    <xf numFmtId="37" fontId="14" fillId="0" borderId="8" xfId="0" applyNumberFormat="1" applyFont="1" applyBorder="1" applyAlignment="1">
      <alignment horizontal="centerContinuous"/>
    </xf>
    <xf numFmtId="37" fontId="14" fillId="0" borderId="9" xfId="0" applyNumberFormat="1" applyFont="1" applyBorder="1" applyAlignment="1">
      <alignment horizontal="centerContinuous"/>
    </xf>
    <xf numFmtId="37" fontId="20" fillId="0" borderId="8" xfId="0" applyNumberFormat="1" applyFont="1" applyBorder="1" applyAlignment="1">
      <alignment horizontal="centerContinuous"/>
    </xf>
    <xf numFmtId="37" fontId="20" fillId="0" borderId="0" xfId="0" applyNumberFormat="1" applyFont="1" applyBorder="1" applyAlignment="1">
      <alignment horizontal="left"/>
    </xf>
    <xf numFmtId="37" fontId="20" fillId="0" borderId="9" xfId="0" applyNumberFormat="1" applyFont="1" applyBorder="1" applyAlignment="1">
      <alignment horizontal="centerContinuous"/>
    </xf>
    <xf numFmtId="37" fontId="21" fillId="0" borderId="8" xfId="0" applyNumberFormat="1" applyFont="1" applyBorder="1" applyAlignment="1">
      <alignment horizontal="centerContinuous"/>
    </xf>
    <xf numFmtId="37" fontId="21" fillId="0" borderId="0" xfId="0" applyNumberFormat="1" applyFont="1" applyBorder="1" applyAlignment="1">
      <alignment horizontal="left"/>
    </xf>
    <xf numFmtId="37" fontId="3" fillId="0" borderId="0" xfId="0" applyNumberFormat="1" applyFont="1" applyBorder="1" applyAlignment="1" quotePrefix="1">
      <alignment horizontal="center"/>
    </xf>
    <xf numFmtId="37" fontId="14" fillId="0" borderId="6" xfId="0" applyNumberFormat="1" applyFont="1" applyBorder="1" applyAlignment="1">
      <alignment horizontal="centerContinuous"/>
    </xf>
    <xf numFmtId="37" fontId="11" fillId="0" borderId="1" xfId="0" applyNumberFormat="1" applyFont="1" applyBorder="1" applyAlignment="1" quotePrefix="1">
      <alignment horizontal="center"/>
    </xf>
    <xf numFmtId="37" fontId="14" fillId="0" borderId="7" xfId="0" applyNumberFormat="1" applyFont="1" applyBorder="1" applyAlignment="1">
      <alignment horizontal="centerContinuous"/>
    </xf>
    <xf numFmtId="37" fontId="4" fillId="0" borderId="0" xfId="0" applyNumberFormat="1" applyFont="1" applyAlignment="1">
      <alignment/>
    </xf>
    <xf numFmtId="37" fontId="22" fillId="0" borderId="0" xfId="0" applyNumberFormat="1" applyFont="1" applyAlignment="1">
      <alignment/>
    </xf>
    <xf numFmtId="37" fontId="16" fillId="0" borderId="0" xfId="0" applyNumberFormat="1" applyFont="1" applyAlignment="1">
      <alignment horizontal="centerContinuous"/>
    </xf>
    <xf numFmtId="37" fontId="4" fillId="0" borderId="0" xfId="0" applyNumberFormat="1" applyFont="1" applyAlignment="1">
      <alignment horizontal="centerContinuous"/>
    </xf>
    <xf numFmtId="37" fontId="23" fillId="0" borderId="0" xfId="0" applyNumberFormat="1" applyFont="1" applyAlignment="1">
      <alignment horizontal="left"/>
    </xf>
    <xf numFmtId="37" fontId="23" fillId="0" borderId="0" xfId="0" applyNumberFormat="1" applyFont="1" applyAlignment="1">
      <alignment/>
    </xf>
    <xf numFmtId="0" fontId="24" fillId="0" borderId="0" xfId="0" applyFont="1" applyAlignment="1">
      <alignment/>
    </xf>
    <xf numFmtId="37" fontId="25" fillId="0" borderId="0" xfId="0" applyNumberFormat="1" applyFont="1" applyBorder="1" applyAlignment="1">
      <alignment horizontal="left"/>
    </xf>
    <xf numFmtId="37" fontId="26" fillId="0" borderId="0" xfId="0" applyNumberFormat="1" applyFont="1" applyBorder="1" applyAlignment="1">
      <alignment horizontal="left"/>
    </xf>
    <xf numFmtId="37" fontId="7" fillId="0" borderId="0" xfId="0" applyNumberFormat="1" applyFont="1" applyBorder="1" applyAlignment="1">
      <alignment horizontal="left"/>
    </xf>
    <xf numFmtId="37" fontId="27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/>
    </xf>
    <xf numFmtId="37" fontId="29" fillId="0" borderId="0" xfId="0" applyNumberFormat="1" applyFont="1" applyBorder="1" applyAlignment="1">
      <alignment horizontal="left"/>
    </xf>
    <xf numFmtId="37" fontId="28" fillId="0" borderId="0" xfId="0" applyNumberFormat="1" applyFont="1" applyBorder="1" applyAlignment="1">
      <alignment horizontal="center"/>
    </xf>
    <xf numFmtId="37" fontId="19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33" fillId="0" borderId="4" xfId="0" applyFont="1" applyBorder="1" applyAlignment="1">
      <alignment horizontal="center"/>
    </xf>
    <xf numFmtId="37" fontId="29" fillId="0" borderId="3" xfId="0" applyNumberFormat="1" applyFont="1" applyBorder="1" applyAlignment="1">
      <alignment horizontal="center"/>
    </xf>
    <xf numFmtId="37" fontId="21" fillId="0" borderId="3" xfId="0" applyNumberFormat="1" applyFont="1" applyBorder="1" applyAlignment="1">
      <alignment horizontal="center"/>
    </xf>
    <xf numFmtId="37" fontId="21" fillId="0" borderId="3" xfId="0" applyNumberFormat="1" applyFont="1" applyBorder="1" applyAlignment="1">
      <alignment horizontal="center"/>
    </xf>
    <xf numFmtId="37" fontId="34" fillId="0" borderId="3" xfId="0" applyNumberFormat="1" applyFont="1" applyBorder="1" applyAlignment="1">
      <alignment horizontal="center"/>
    </xf>
    <xf numFmtId="37" fontId="29" fillId="0" borderId="10" xfId="0" applyNumberFormat="1" applyFont="1" applyBorder="1" applyAlignment="1">
      <alignment horizontal="center"/>
    </xf>
    <xf numFmtId="37" fontId="21" fillId="0" borderId="10" xfId="0" applyNumberFormat="1" applyFont="1" applyBorder="1" applyAlignment="1">
      <alignment horizontal="center"/>
    </xf>
    <xf numFmtId="37" fontId="21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37" fontId="35" fillId="0" borderId="11" xfId="0" applyNumberFormat="1" applyFont="1" applyBorder="1" applyAlignment="1">
      <alignment horizontal="left"/>
    </xf>
    <xf numFmtId="37" fontId="35" fillId="0" borderId="11" xfId="0" applyNumberFormat="1" applyFont="1" applyBorder="1" applyAlignment="1" quotePrefix="1">
      <alignment horizontal="center"/>
    </xf>
    <xf numFmtId="37" fontId="35" fillId="0" borderId="11" xfId="0" applyNumberFormat="1" applyFont="1" applyBorder="1" applyAlignment="1">
      <alignment horizontal="center"/>
    </xf>
    <xf numFmtId="37" fontId="35" fillId="0" borderId="11" xfId="0" applyNumberFormat="1" applyFont="1" applyBorder="1" applyAlignment="1">
      <alignment horizontal="right"/>
    </xf>
    <xf numFmtId="37" fontId="35" fillId="0" borderId="11" xfId="0" applyNumberFormat="1" applyFont="1" applyBorder="1" applyAlignment="1">
      <alignment/>
    </xf>
    <xf numFmtId="37" fontId="35" fillId="0" borderId="12" xfId="0" applyNumberFormat="1" applyFont="1" applyBorder="1" applyAlignment="1">
      <alignment horizontal="left"/>
    </xf>
    <xf numFmtId="37" fontId="35" fillId="0" borderId="12" xfId="0" applyNumberFormat="1" applyFont="1" applyBorder="1" applyAlignment="1" quotePrefix="1">
      <alignment horizontal="center"/>
    </xf>
    <xf numFmtId="37" fontId="36" fillId="0" borderId="12" xfId="0" applyNumberFormat="1" applyFont="1" applyBorder="1" applyAlignment="1">
      <alignment horizontal="center"/>
    </xf>
    <xf numFmtId="37" fontId="36" fillId="0" borderId="12" xfId="0" applyNumberFormat="1" applyFont="1" applyBorder="1" applyAlignment="1">
      <alignment/>
    </xf>
    <xf numFmtId="37" fontId="35" fillId="0" borderId="12" xfId="0" applyNumberFormat="1" applyFont="1" applyBorder="1" applyAlignment="1">
      <alignment/>
    </xf>
    <xf numFmtId="37" fontId="35" fillId="0" borderId="12" xfId="0" applyNumberFormat="1" applyFont="1" applyBorder="1" applyAlignment="1">
      <alignment horizontal="center"/>
    </xf>
    <xf numFmtId="37" fontId="36" fillId="0" borderId="12" xfId="0" applyNumberFormat="1" applyFont="1" applyBorder="1" applyAlignment="1" quotePrefix="1">
      <alignment horizontal="center"/>
    </xf>
    <xf numFmtId="37" fontId="36" fillId="0" borderId="11" xfId="0" applyNumberFormat="1" applyFont="1" applyBorder="1" applyAlignment="1">
      <alignment/>
    </xf>
    <xf numFmtId="37" fontId="37" fillId="0" borderId="12" xfId="0" applyNumberFormat="1" applyFont="1" applyBorder="1" applyAlignment="1">
      <alignment/>
    </xf>
    <xf numFmtId="37" fontId="38" fillId="0" borderId="11" xfId="0" applyNumberFormat="1" applyFont="1" applyBorder="1" applyAlignment="1">
      <alignment/>
    </xf>
    <xf numFmtId="37" fontId="37" fillId="0" borderId="11" xfId="0" applyNumberFormat="1" applyFont="1" applyBorder="1" applyAlignment="1">
      <alignment/>
    </xf>
    <xf numFmtId="37" fontId="35" fillId="0" borderId="12" xfId="0" applyNumberFormat="1" applyFont="1" applyBorder="1" applyAlignment="1" quotePrefix="1">
      <alignment horizontal="right"/>
    </xf>
    <xf numFmtId="37" fontId="36" fillId="0" borderId="12" xfId="0" applyNumberFormat="1" applyFont="1" applyBorder="1" applyAlignment="1" quotePrefix="1">
      <alignment horizontal="right"/>
    </xf>
    <xf numFmtId="37" fontId="35" fillId="0" borderId="12" xfId="0" applyNumberFormat="1" applyFont="1" applyBorder="1" applyAlignment="1">
      <alignment horizontal="right"/>
    </xf>
    <xf numFmtId="37" fontId="35" fillId="0" borderId="13" xfId="0" applyNumberFormat="1" applyFont="1" applyBorder="1" applyAlignment="1">
      <alignment/>
    </xf>
    <xf numFmtId="37" fontId="35" fillId="0" borderId="13" xfId="0" applyNumberFormat="1" applyFont="1" applyBorder="1" applyAlignment="1" quotePrefix="1">
      <alignment horizontal="center"/>
    </xf>
    <xf numFmtId="37" fontId="35" fillId="0" borderId="13" xfId="0" applyNumberFormat="1" applyFont="1" applyBorder="1" applyAlignment="1">
      <alignment horizontal="center"/>
    </xf>
    <xf numFmtId="170" fontId="35" fillId="0" borderId="13" xfId="0" applyNumberFormat="1" applyFont="1" applyBorder="1" applyAlignment="1">
      <alignment/>
    </xf>
    <xf numFmtId="37" fontId="27" fillId="0" borderId="0" xfId="0" applyNumberFormat="1" applyFont="1" applyBorder="1" applyAlignment="1">
      <alignment/>
    </xf>
    <xf numFmtId="37" fontId="27" fillId="0" borderId="0" xfId="0" applyNumberFormat="1" applyFont="1" applyBorder="1" applyAlignment="1" quotePrefix="1">
      <alignment horizontal="center"/>
    </xf>
    <xf numFmtId="37" fontId="32" fillId="0" borderId="0" xfId="0" applyNumberFormat="1" applyFont="1" applyBorder="1" applyAlignment="1">
      <alignment horizontal="left"/>
    </xf>
    <xf numFmtId="37" fontId="27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37" fontId="35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26" fillId="0" borderId="0" xfId="0" applyFont="1" applyAlignment="1">
      <alignment/>
    </xf>
    <xf numFmtId="37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37" fontId="40" fillId="0" borderId="0" xfId="0" applyNumberFormat="1" applyFont="1" applyBorder="1" applyAlignment="1">
      <alignment horizontal="left"/>
    </xf>
    <xf numFmtId="37" fontId="41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Border="1" applyAlignment="1">
      <alignment horizontal="right"/>
    </xf>
    <xf numFmtId="37" fontId="42" fillId="0" borderId="0" xfId="0" applyNumberFormat="1" applyFont="1" applyBorder="1" applyAlignment="1">
      <alignment horizontal="left"/>
    </xf>
    <xf numFmtId="37" fontId="29" fillId="0" borderId="0" xfId="0" applyNumberFormat="1" applyFont="1" applyAlignment="1">
      <alignment horizontal="centerContinuous"/>
    </xf>
    <xf numFmtId="37" fontId="0" fillId="0" borderId="0" xfId="0" applyNumberFormat="1" applyAlignment="1">
      <alignment horizontal="centerContinuous"/>
    </xf>
    <xf numFmtId="37" fontId="3" fillId="0" borderId="4" xfId="0" applyNumberFormat="1" applyFont="1" applyBorder="1" applyAlignment="1">
      <alignment horizontal="center"/>
    </xf>
    <xf numFmtId="37" fontId="0" fillId="0" borderId="5" xfId="0" applyNumberFormat="1" applyBorder="1" applyAlignment="1">
      <alignment/>
    </xf>
    <xf numFmtId="37" fontId="20" fillId="0" borderId="5" xfId="0" applyNumberFormat="1" applyFont="1" applyBorder="1" applyAlignment="1">
      <alignment horizontal="center"/>
    </xf>
    <xf numFmtId="37" fontId="20" fillId="0" borderId="14" xfId="0" applyNumberFormat="1" applyFont="1" applyBorder="1" applyAlignment="1">
      <alignment horizontal="centerContinuous"/>
    </xf>
    <xf numFmtId="37" fontId="3" fillId="0" borderId="2" xfId="0" applyNumberFormat="1" applyFont="1" applyBorder="1" applyAlignment="1">
      <alignment horizontal="center"/>
    </xf>
    <xf numFmtId="37" fontId="20" fillId="0" borderId="9" xfId="0" applyNumberFormat="1" applyFont="1" applyBorder="1" applyAlignment="1">
      <alignment horizontal="center"/>
    </xf>
    <xf numFmtId="37" fontId="0" fillId="0" borderId="2" xfId="0" applyNumberFormat="1" applyBorder="1" applyAlignment="1">
      <alignment/>
    </xf>
    <xf numFmtId="37" fontId="0" fillId="0" borderId="9" xfId="0" applyNumberFormat="1" applyBorder="1" applyAlignment="1">
      <alignment/>
    </xf>
    <xf numFmtId="37" fontId="20" fillId="0" borderId="3" xfId="0" applyNumberFormat="1" applyFont="1" applyBorder="1" applyAlignment="1">
      <alignment horizontal="center"/>
    </xf>
    <xf numFmtId="37" fontId="20" fillId="0" borderId="11" xfId="0" applyNumberFormat="1" applyFont="1" applyBorder="1" applyAlignment="1">
      <alignment/>
    </xf>
    <xf numFmtId="37" fontId="20" fillId="0" borderId="15" xfId="0" applyNumberFormat="1" applyFont="1" applyBorder="1" applyAlignment="1">
      <alignment horizontal="center"/>
    </xf>
    <xf numFmtId="37" fontId="20" fillId="0" borderId="15" xfId="0" applyNumberFormat="1" applyFont="1" applyBorder="1" applyAlignment="1">
      <alignment/>
    </xf>
    <xf numFmtId="37" fontId="0" fillId="0" borderId="11" xfId="0" applyNumberFormat="1" applyBorder="1" applyAlignment="1">
      <alignment/>
    </xf>
    <xf numFmtId="37" fontId="0" fillId="0" borderId="15" xfId="0" applyNumberFormat="1" applyBorder="1" applyAlignment="1">
      <alignment horizontal="center"/>
    </xf>
    <xf numFmtId="37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37" fontId="20" fillId="0" borderId="15" xfId="0" applyNumberFormat="1" applyFont="1" applyBorder="1" applyAlignment="1">
      <alignment/>
    </xf>
    <xf numFmtId="37" fontId="26" fillId="0" borderId="15" xfId="0" applyNumberFormat="1" applyFont="1" applyBorder="1" applyAlignment="1">
      <alignment/>
    </xf>
    <xf numFmtId="37" fontId="20" fillId="0" borderId="16" xfId="0" applyNumberFormat="1" applyFont="1" applyBorder="1" applyAlignment="1">
      <alignment horizontal="left"/>
    </xf>
    <xf numFmtId="37" fontId="20" fillId="0" borderId="17" xfId="0" applyNumberFormat="1" applyFont="1" applyBorder="1" applyAlignment="1">
      <alignment horizontal="center"/>
    </xf>
    <xf numFmtId="37" fontId="26" fillId="0" borderId="17" xfId="0" applyNumberFormat="1" applyFont="1" applyBorder="1" applyAlignment="1">
      <alignment horizontal="right"/>
    </xf>
    <xf numFmtId="37" fontId="26" fillId="0" borderId="16" xfId="0" applyNumberFormat="1" applyFont="1" applyBorder="1" applyAlignment="1">
      <alignment horizontal="right"/>
    </xf>
    <xf numFmtId="37" fontId="20" fillId="0" borderId="17" xfId="0" applyNumberFormat="1" applyFont="1" applyBorder="1" applyAlignment="1">
      <alignment horizontal="right"/>
    </xf>
    <xf numFmtId="37" fontId="26" fillId="0" borderId="16" xfId="0" applyNumberFormat="1" applyFont="1" applyBorder="1" applyAlignment="1">
      <alignment horizontal="left"/>
    </xf>
    <xf numFmtId="37" fontId="26" fillId="0" borderId="13" xfId="0" applyNumberFormat="1" applyFont="1" applyBorder="1" applyAlignment="1">
      <alignment horizontal="left"/>
    </xf>
    <xf numFmtId="37" fontId="20" fillId="0" borderId="18" xfId="0" applyNumberFormat="1" applyFont="1" applyBorder="1" applyAlignment="1">
      <alignment horizontal="center"/>
    </xf>
    <xf numFmtId="37" fontId="26" fillId="0" borderId="18" xfId="0" applyNumberFormat="1" applyFont="1" applyBorder="1" applyAlignment="1">
      <alignment horizontal="right"/>
    </xf>
    <xf numFmtId="37" fontId="26" fillId="0" borderId="13" xfId="0" applyNumberFormat="1" applyFont="1" applyBorder="1" applyAlignment="1">
      <alignment/>
    </xf>
    <xf numFmtId="37" fontId="0" fillId="0" borderId="19" xfId="0" applyNumberFormat="1" applyBorder="1" applyAlignment="1">
      <alignment/>
    </xf>
    <xf numFmtId="37" fontId="26" fillId="0" borderId="2" xfId="0" applyNumberFormat="1" applyFont="1" applyBorder="1" applyAlignment="1">
      <alignment horizontal="left"/>
    </xf>
    <xf numFmtId="37" fontId="26" fillId="0" borderId="9" xfId="0" applyNumberFormat="1" applyFont="1" applyBorder="1" applyAlignment="1">
      <alignment horizontal="right"/>
    </xf>
    <xf numFmtId="37" fontId="20" fillId="0" borderId="9" xfId="0" applyNumberFormat="1" applyFont="1" applyBorder="1" applyAlignment="1">
      <alignment horizontal="right"/>
    </xf>
    <xf numFmtId="37" fontId="26" fillId="0" borderId="9" xfId="0" applyNumberFormat="1" applyFont="1" applyBorder="1" applyAlignment="1">
      <alignment/>
    </xf>
    <xf numFmtId="37" fontId="29" fillId="0" borderId="11" xfId="0" applyNumberFormat="1" applyFont="1" applyBorder="1" applyAlignment="1">
      <alignment horizontal="center"/>
    </xf>
    <xf numFmtId="37" fontId="0" fillId="0" borderId="3" xfId="0" applyNumberFormat="1" applyBorder="1" applyAlignment="1">
      <alignment/>
    </xf>
    <xf numFmtId="37" fontId="0" fillId="0" borderId="7" xfId="0" applyNumberFormat="1" applyBorder="1" applyAlignment="1">
      <alignment/>
    </xf>
    <xf numFmtId="37" fontId="20" fillId="0" borderId="11" xfId="0" applyNumberFormat="1" applyFont="1" applyBorder="1" applyAlignment="1">
      <alignment/>
    </xf>
    <xf numFmtId="37" fontId="26" fillId="0" borderId="12" xfId="0" applyNumberFormat="1" applyFont="1" applyBorder="1" applyAlignment="1">
      <alignment horizontal="left"/>
    </xf>
    <xf numFmtId="37" fontId="0" fillId="0" borderId="15" xfId="0" applyNumberFormat="1" applyBorder="1" applyAlignment="1">
      <alignment horizontal="right"/>
    </xf>
    <xf numFmtId="37" fontId="26" fillId="0" borderId="3" xfId="0" applyNumberFormat="1" applyFont="1" applyBorder="1" applyAlignment="1">
      <alignment horizontal="left"/>
    </xf>
    <xf numFmtId="37" fontId="20" fillId="0" borderId="13" xfId="0" applyNumberFormat="1" applyFont="1" applyBorder="1" applyAlignment="1">
      <alignment horizontal="center"/>
    </xf>
    <xf numFmtId="37" fontId="26" fillId="0" borderId="13" xfId="0" applyNumberFormat="1" applyFont="1" applyBorder="1" applyAlignment="1">
      <alignment horizontal="right"/>
    </xf>
    <xf numFmtId="37" fontId="0" fillId="0" borderId="13" xfId="0" applyNumberFormat="1" applyBorder="1" applyAlignment="1">
      <alignment/>
    </xf>
    <xf numFmtId="37" fontId="0" fillId="0" borderId="18" xfId="0" applyNumberFormat="1" applyBorder="1" applyAlignment="1">
      <alignment/>
    </xf>
    <xf numFmtId="37" fontId="0" fillId="0" borderId="9" xfId="0" applyNumberFormat="1" applyBorder="1" applyAlignment="1">
      <alignment horizontal="center"/>
    </xf>
    <xf numFmtId="37" fontId="20" fillId="0" borderId="15" xfId="0" applyNumberFormat="1" applyFont="1" applyBorder="1" applyAlignment="1">
      <alignment horizontal="center"/>
    </xf>
    <xf numFmtId="37" fontId="26" fillId="0" borderId="18" xfId="0" applyNumberFormat="1" applyFont="1" applyBorder="1" applyAlignment="1">
      <alignment horizontal="center"/>
    </xf>
    <xf numFmtId="37" fontId="0" fillId="0" borderId="4" xfId="0" applyNumberFormat="1" applyBorder="1" applyAlignment="1">
      <alignment/>
    </xf>
    <xf numFmtId="37" fontId="20" fillId="0" borderId="12" xfId="0" applyNumberFormat="1" applyFont="1" applyBorder="1" applyAlignment="1">
      <alignment/>
    </xf>
    <xf numFmtId="37" fontId="20" fillId="0" borderId="2" xfId="0" applyNumberFormat="1" applyFont="1" applyBorder="1" applyAlignment="1">
      <alignment/>
    </xf>
    <xf numFmtId="37" fontId="20" fillId="0" borderId="7" xfId="0" applyNumberFormat="1" applyFont="1" applyBorder="1" applyAlignment="1">
      <alignment horizontal="center"/>
    </xf>
    <xf numFmtId="37" fontId="20" fillId="0" borderId="20" xfId="0" applyNumberFormat="1" applyFont="1" applyBorder="1" applyAlignment="1">
      <alignment horizontal="center"/>
    </xf>
    <xf numFmtId="37" fontId="20" fillId="0" borderId="20" xfId="0" applyNumberFormat="1" applyFont="1" applyBorder="1" applyAlignment="1">
      <alignment horizontal="right"/>
    </xf>
    <xf numFmtId="37" fontId="20" fillId="0" borderId="20" xfId="0" applyNumberFormat="1" applyFont="1" applyBorder="1" applyAlignment="1">
      <alignment horizontal="center"/>
    </xf>
    <xf numFmtId="37" fontId="20" fillId="0" borderId="12" xfId="0" applyNumberFormat="1" applyFont="1" applyBorder="1" applyAlignment="1">
      <alignment horizontal="left"/>
    </xf>
    <xf numFmtId="37" fontId="26" fillId="0" borderId="20" xfId="0" applyNumberFormat="1" applyFont="1" applyBorder="1" applyAlignment="1">
      <alignment horizontal="right"/>
    </xf>
    <xf numFmtId="37" fontId="0" fillId="0" borderId="20" xfId="0" applyNumberFormat="1" applyBorder="1" applyAlignment="1">
      <alignment/>
    </xf>
    <xf numFmtId="37" fontId="20" fillId="0" borderId="13" xfId="0" applyNumberFormat="1" applyFont="1" applyBorder="1" applyAlignment="1">
      <alignment horizontal="left"/>
    </xf>
    <xf numFmtId="37" fontId="20" fillId="0" borderId="16" xfId="0" applyNumberFormat="1" applyFont="1" applyBorder="1" applyAlignment="1">
      <alignment/>
    </xf>
    <xf numFmtId="37" fontId="20" fillId="0" borderId="17" xfId="0" applyNumberFormat="1" applyFont="1" applyBorder="1" applyAlignment="1">
      <alignment/>
    </xf>
    <xf numFmtId="37" fontId="26" fillId="0" borderId="17" xfId="0" applyNumberFormat="1" applyFont="1" applyBorder="1" applyAlignment="1">
      <alignment/>
    </xf>
    <xf numFmtId="37" fontId="20" fillId="0" borderId="3" xfId="0" applyNumberFormat="1" applyFont="1" applyBorder="1" applyAlignment="1">
      <alignment horizontal="left"/>
    </xf>
    <xf numFmtId="37" fontId="26" fillId="0" borderId="7" xfId="0" applyNumberFormat="1" applyFont="1" applyBorder="1" applyAlignment="1">
      <alignment horizontal="right"/>
    </xf>
    <xf numFmtId="37" fontId="26" fillId="0" borderId="7" xfId="0" applyNumberFormat="1" applyFont="1" applyBorder="1" applyAlignment="1">
      <alignment/>
    </xf>
    <xf numFmtId="37" fontId="0" fillId="0" borderId="16" xfId="0" applyNumberFormat="1" applyBorder="1" applyAlignment="1">
      <alignment/>
    </xf>
    <xf numFmtId="37" fontId="20" fillId="0" borderId="9" xfId="0" applyNumberFormat="1" applyFont="1" applyBorder="1" applyAlignment="1">
      <alignment/>
    </xf>
    <xf numFmtId="37" fontId="20" fillId="0" borderId="17" xfId="0" applyNumberFormat="1" applyFont="1" applyBorder="1" applyAlignment="1">
      <alignment/>
    </xf>
    <xf numFmtId="37" fontId="0" fillId="0" borderId="12" xfId="0" applyNumberFormat="1" applyBorder="1" applyAlignment="1">
      <alignment/>
    </xf>
    <xf numFmtId="37" fontId="20" fillId="0" borderId="20" xfId="0" applyNumberFormat="1" applyFont="1" applyBorder="1" applyAlignment="1">
      <alignment/>
    </xf>
    <xf numFmtId="37" fontId="20" fillId="0" borderId="18" xfId="0" applyNumberFormat="1" applyFont="1" applyBorder="1" applyAlignment="1">
      <alignment horizontal="right"/>
    </xf>
    <xf numFmtId="37" fontId="20" fillId="0" borderId="18" xfId="0" applyNumberFormat="1" applyFont="1" applyBorder="1" applyAlignment="1">
      <alignment/>
    </xf>
    <xf numFmtId="37" fontId="0" fillId="0" borderId="1" xfId="0" applyNumberFormat="1" applyBorder="1" applyAlignment="1">
      <alignment/>
    </xf>
    <xf numFmtId="37" fontId="20" fillId="0" borderId="20" xfId="0" applyNumberFormat="1" applyFont="1" applyBorder="1" applyAlignment="1">
      <alignment/>
    </xf>
    <xf numFmtId="37" fontId="26" fillId="0" borderId="18" xfId="0" applyNumberFormat="1" applyFont="1" applyBorder="1" applyAlignment="1">
      <alignment/>
    </xf>
    <xf numFmtId="37" fontId="20" fillId="0" borderId="12" xfId="0" applyNumberFormat="1" applyFont="1" applyBorder="1" applyAlignment="1">
      <alignment horizontal="center"/>
    </xf>
    <xf numFmtId="37" fontId="20" fillId="0" borderId="20" xfId="0" applyNumberFormat="1" applyFont="1" applyBorder="1" applyAlignment="1">
      <alignment/>
    </xf>
    <xf numFmtId="37" fontId="26" fillId="0" borderId="3" xfId="0" applyNumberFormat="1" applyFont="1" applyBorder="1" applyAlignment="1">
      <alignment/>
    </xf>
    <xf numFmtId="37" fontId="26" fillId="0" borderId="7" xfId="0" applyNumberFormat="1" applyFont="1" applyBorder="1" applyAlignment="1">
      <alignment/>
    </xf>
    <xf numFmtId="37" fontId="20" fillId="0" borderId="7" xfId="0" applyNumberFormat="1" applyFont="1" applyBorder="1" applyAlignment="1">
      <alignment/>
    </xf>
    <xf numFmtId="37" fontId="20" fillId="0" borderId="0" xfId="0" applyNumberFormat="1" applyFont="1" applyAlignment="1">
      <alignment/>
    </xf>
    <xf numFmtId="37" fontId="44" fillId="0" borderId="0" xfId="0" applyNumberFormat="1" applyFont="1" applyAlignment="1">
      <alignment/>
    </xf>
    <xf numFmtId="37" fontId="14" fillId="0" borderId="0" xfId="0" applyNumberFormat="1" applyFont="1" applyAlignment="1">
      <alignment/>
    </xf>
    <xf numFmtId="37" fontId="4" fillId="0" borderId="11" xfId="0" applyNumberFormat="1" applyFont="1" applyBorder="1" applyAlignment="1">
      <alignment/>
    </xf>
    <xf numFmtId="37" fontId="11" fillId="0" borderId="0" xfId="0" applyNumberFormat="1" applyFont="1" applyAlignment="1">
      <alignment horizontal="centerContinuous"/>
    </xf>
    <xf numFmtId="37" fontId="0" fillId="0" borderId="21" xfId="0" applyNumberFormat="1" applyBorder="1" applyAlignment="1">
      <alignment/>
    </xf>
    <xf numFmtId="37" fontId="0" fillId="0" borderId="8" xfId="0" applyNumberFormat="1" applyBorder="1" applyAlignment="1">
      <alignment/>
    </xf>
    <xf numFmtId="37" fontId="45" fillId="0" borderId="8" xfId="0" applyNumberFormat="1" applyFont="1" applyBorder="1" applyAlignment="1">
      <alignment horizontal="center"/>
    </xf>
    <xf numFmtId="37" fontId="20" fillId="0" borderId="8" xfId="0" applyNumberFormat="1" applyFont="1" applyBorder="1" applyAlignment="1">
      <alignment horizontal="center"/>
    </xf>
    <xf numFmtId="37" fontId="20" fillId="0" borderId="2" xfId="0" applyNumberFormat="1" applyFont="1" applyBorder="1" applyAlignment="1">
      <alignment horizontal="center"/>
    </xf>
    <xf numFmtId="37" fontId="20" fillId="0" borderId="22" xfId="0" applyNumberFormat="1" applyFont="1" applyBorder="1" applyAlignment="1">
      <alignment/>
    </xf>
    <xf numFmtId="37" fontId="20" fillId="0" borderId="11" xfId="0" applyNumberFormat="1" applyFont="1" applyBorder="1" applyAlignment="1">
      <alignment horizontal="center"/>
    </xf>
    <xf numFmtId="37" fontId="4" fillId="0" borderId="22" xfId="0" applyNumberFormat="1" applyFont="1" applyBorder="1" applyAlignment="1">
      <alignment/>
    </xf>
    <xf numFmtId="37" fontId="4" fillId="0" borderId="11" xfId="0" applyNumberFormat="1" applyFont="1" applyBorder="1" applyAlignment="1">
      <alignment horizontal="center"/>
    </xf>
    <xf numFmtId="37" fontId="4" fillId="0" borderId="15" xfId="0" applyNumberFormat="1" applyFont="1" applyBorder="1" applyAlignment="1">
      <alignment/>
    </xf>
    <xf numFmtId="37" fontId="14" fillId="0" borderId="22" xfId="0" applyNumberFormat="1" applyFont="1" applyBorder="1" applyAlignment="1">
      <alignment/>
    </xf>
    <xf numFmtId="37" fontId="14" fillId="0" borderId="11" xfId="0" applyNumberFormat="1" applyFont="1" applyBorder="1" applyAlignment="1">
      <alignment horizontal="center"/>
    </xf>
    <xf numFmtId="37" fontId="14" fillId="0" borderId="15" xfId="0" applyNumberFormat="1" applyFont="1" applyBorder="1" applyAlignment="1">
      <alignment/>
    </xf>
    <xf numFmtId="37" fontId="44" fillId="0" borderId="6" xfId="0" applyNumberFormat="1" applyFont="1" applyBorder="1" applyAlignment="1">
      <alignment/>
    </xf>
    <xf numFmtId="37" fontId="46" fillId="0" borderId="3" xfId="0" applyNumberFormat="1" applyFont="1" applyBorder="1" applyAlignment="1">
      <alignment horizontal="center"/>
    </xf>
    <xf numFmtId="37" fontId="44" fillId="0" borderId="7" xfId="0" applyNumberFormat="1" applyFont="1" applyBorder="1" applyAlignment="1">
      <alignment/>
    </xf>
    <xf numFmtId="37" fontId="47" fillId="0" borderId="0" xfId="0" applyNumberFormat="1" applyFont="1" applyAlignment="1">
      <alignment/>
    </xf>
    <xf numFmtId="37" fontId="20" fillId="0" borderId="0" xfId="0" applyNumberFormat="1" applyFont="1" applyAlignment="1">
      <alignment/>
    </xf>
    <xf numFmtId="37" fontId="29" fillId="0" borderId="0" xfId="0" applyNumberFormat="1" applyFont="1" applyAlignment="1">
      <alignment/>
    </xf>
    <xf numFmtId="37" fontId="48" fillId="0" borderId="15" xfId="0" applyNumberFormat="1" applyFont="1" applyBorder="1" applyAlignment="1">
      <alignment/>
    </xf>
    <xf numFmtId="0" fontId="53" fillId="0" borderId="0" xfId="0" applyAlignment="1">
      <alignment/>
    </xf>
    <xf numFmtId="3" fontId="50" fillId="0" borderId="12" xfId="0" applyNumberFormat="1" applyFont="1" applyBorder="1" applyAlignment="1">
      <alignment/>
    </xf>
    <xf numFmtId="3" fontId="53" fillId="0" borderId="0" xfId="0" applyNumberFormat="1" applyAlignment="1">
      <alignment/>
    </xf>
    <xf numFmtId="3" fontId="35" fillId="0" borderId="0" xfId="0" applyNumberFormat="1" applyFont="1" applyFill="1" applyBorder="1" applyAlignment="1">
      <alignment/>
    </xf>
    <xf numFmtId="3" fontId="34" fillId="0" borderId="0" xfId="0" applyNumberFormat="1" applyFont="1" applyFill="1" applyBorder="1" applyAlignment="1">
      <alignment/>
    </xf>
    <xf numFmtId="1" fontId="34" fillId="0" borderId="0" xfId="0" applyNumberFormat="1" applyFont="1" applyFill="1" applyAlignment="1">
      <alignment horizontal="left"/>
    </xf>
    <xf numFmtId="3" fontId="49" fillId="0" borderId="0" xfId="0" applyNumberFormat="1" applyFont="1" applyFill="1" applyAlignment="1">
      <alignment/>
    </xf>
    <xf numFmtId="3" fontId="49" fillId="0" borderId="0" xfId="0" applyNumberFormat="1" applyFont="1" applyFill="1" applyBorder="1" applyAlignment="1">
      <alignment/>
    </xf>
    <xf numFmtId="3" fontId="36" fillId="0" borderId="0" xfId="0" applyNumberFormat="1" applyFont="1" applyFill="1" applyAlignment="1">
      <alignment/>
    </xf>
    <xf numFmtId="3" fontId="55" fillId="0" borderId="0" xfId="0" applyNumberFormat="1" applyFont="1" applyFill="1" applyAlignment="1">
      <alignment/>
    </xf>
    <xf numFmtId="3" fontId="57" fillId="0" borderId="0" xfId="0" applyNumberFormat="1" applyFont="1" applyFill="1" applyAlignment="1">
      <alignment/>
    </xf>
    <xf numFmtId="3" fontId="51" fillId="0" borderId="23" xfId="0" applyNumberFormat="1" applyFont="1" applyFill="1" applyBorder="1" applyAlignment="1">
      <alignment horizontal="center"/>
    </xf>
    <xf numFmtId="3" fontId="51" fillId="0" borderId="23" xfId="0" applyNumberFormat="1" applyFont="1" applyFill="1" applyBorder="1" applyAlignment="1">
      <alignment/>
    </xf>
    <xf numFmtId="3" fontId="51" fillId="0" borderId="23" xfId="0" applyNumberFormat="1" applyFont="1" applyFill="1" applyBorder="1" applyAlignment="1">
      <alignment/>
    </xf>
    <xf numFmtId="3" fontId="58" fillId="0" borderId="0" xfId="0" applyNumberFormat="1" applyFont="1" applyFill="1" applyAlignment="1">
      <alignment/>
    </xf>
    <xf numFmtId="3" fontId="35" fillId="0" borderId="12" xfId="0" applyNumberFormat="1" applyFont="1" applyFill="1" applyBorder="1" applyAlignment="1">
      <alignment horizontal="center"/>
    </xf>
    <xf numFmtId="3" fontId="35" fillId="0" borderId="12" xfId="0" applyNumberFormat="1" applyFont="1" applyFill="1" applyBorder="1" applyAlignment="1">
      <alignment/>
    </xf>
    <xf numFmtId="3" fontId="35" fillId="0" borderId="12" xfId="0" applyNumberFormat="1" applyFont="1" applyFill="1" applyBorder="1" applyAlignment="1">
      <alignment/>
    </xf>
    <xf numFmtId="3" fontId="36" fillId="0" borderId="12" xfId="0" applyNumberFormat="1" applyFont="1" applyFill="1" applyBorder="1" applyAlignment="1">
      <alignment horizontal="center"/>
    </xf>
    <xf numFmtId="3" fontId="36" fillId="0" borderId="12" xfId="0" applyNumberFormat="1" applyFont="1" applyFill="1" applyBorder="1" applyAlignment="1">
      <alignment/>
    </xf>
    <xf numFmtId="3" fontId="51" fillId="0" borderId="12" xfId="0" applyNumberFormat="1" applyFont="1" applyFill="1" applyBorder="1" applyAlignment="1">
      <alignment horizontal="center"/>
    </xf>
    <xf numFmtId="3" fontId="51" fillId="0" borderId="12" xfId="0" applyNumberFormat="1" applyFont="1" applyFill="1" applyBorder="1" applyAlignment="1">
      <alignment/>
    </xf>
    <xf numFmtId="3" fontId="51" fillId="0" borderId="12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36" fillId="0" borderId="13" xfId="0" applyNumberFormat="1" applyFont="1" applyFill="1" applyBorder="1" applyAlignment="1">
      <alignment horizontal="center"/>
    </xf>
    <xf numFmtId="3" fontId="36" fillId="0" borderId="13" xfId="0" applyNumberFormat="1" applyFont="1" applyFill="1" applyBorder="1" applyAlignment="1">
      <alignment/>
    </xf>
    <xf numFmtId="3" fontId="37" fillId="0" borderId="0" xfId="0" applyNumberFormat="1" applyFont="1" applyFill="1" applyAlignment="1">
      <alignment/>
    </xf>
    <xf numFmtId="3" fontId="36" fillId="0" borderId="0" xfId="0" applyNumberFormat="1" applyFont="1" applyFill="1" applyAlignment="1">
      <alignment/>
    </xf>
    <xf numFmtId="3" fontId="55" fillId="0" borderId="0" xfId="0" applyNumberFormat="1" applyFont="1" applyFill="1" applyAlignment="1">
      <alignment/>
    </xf>
    <xf numFmtId="3" fontId="50" fillId="0" borderId="0" xfId="0" applyNumberFormat="1" applyFont="1" applyFill="1" applyAlignment="1">
      <alignment/>
    </xf>
    <xf numFmtId="3" fontId="59" fillId="0" borderId="1" xfId="0" applyNumberFormat="1" applyFont="1" applyFill="1" applyBorder="1" applyAlignment="1">
      <alignment horizontal="center"/>
    </xf>
    <xf numFmtId="3" fontId="51" fillId="0" borderId="24" xfId="0" applyNumberFormat="1" applyFont="1" applyFill="1" applyBorder="1" applyAlignment="1">
      <alignment horizontal="center"/>
    </xf>
    <xf numFmtId="3" fontId="51" fillId="0" borderId="24" xfId="0" applyNumberFormat="1" applyFont="1" applyFill="1" applyBorder="1" applyAlignment="1">
      <alignment/>
    </xf>
    <xf numFmtId="3" fontId="51" fillId="0" borderId="0" xfId="0" applyNumberFormat="1" applyFont="1" applyFill="1" applyAlignment="1">
      <alignment/>
    </xf>
    <xf numFmtId="3" fontId="61" fillId="0" borderId="0" xfId="0" applyNumberFormat="1" applyFont="1" applyFill="1" applyAlignment="1">
      <alignment/>
    </xf>
    <xf numFmtId="3" fontId="35" fillId="0" borderId="24" xfId="0" applyNumberFormat="1" applyFont="1" applyFill="1" applyBorder="1" applyAlignment="1">
      <alignment horizontal="center"/>
    </xf>
    <xf numFmtId="3" fontId="35" fillId="0" borderId="24" xfId="0" applyNumberFormat="1" applyFont="1" applyFill="1" applyBorder="1" applyAlignment="1">
      <alignment/>
    </xf>
    <xf numFmtId="3" fontId="35" fillId="0" borderId="0" xfId="0" applyNumberFormat="1" applyFont="1" applyFill="1" applyAlignment="1">
      <alignment/>
    </xf>
    <xf numFmtId="3" fontId="54" fillId="0" borderId="0" xfId="0" applyNumberFormat="1" applyFont="1" applyFill="1" applyAlignment="1">
      <alignment/>
    </xf>
    <xf numFmtId="3" fontId="36" fillId="0" borderId="24" xfId="0" applyNumberFormat="1" applyFont="1" applyFill="1" applyBorder="1" applyAlignment="1">
      <alignment horizontal="center" vertical="center"/>
    </xf>
    <xf numFmtId="3" fontId="36" fillId="0" borderId="12" xfId="0" applyNumberFormat="1" applyFont="1" applyFill="1" applyBorder="1" applyAlignment="1">
      <alignment/>
    </xf>
    <xf numFmtId="3" fontId="36" fillId="0" borderId="24" xfId="0" applyNumberFormat="1" applyFont="1" applyFill="1" applyBorder="1" applyAlignment="1">
      <alignment/>
    </xf>
    <xf numFmtId="3" fontId="36" fillId="0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36" fillId="0" borderId="3" xfId="0" applyNumberFormat="1" applyFont="1" applyFill="1" applyBorder="1" applyAlignment="1">
      <alignment horizontal="center"/>
    </xf>
    <xf numFmtId="3" fontId="36" fillId="0" borderId="3" xfId="0" applyNumberFormat="1" applyFont="1" applyFill="1" applyBorder="1" applyAlignment="1">
      <alignment/>
    </xf>
    <xf numFmtId="3" fontId="36" fillId="0" borderId="6" xfId="0" applyNumberFormat="1" applyFont="1" applyFill="1" applyBorder="1" applyAlignment="1">
      <alignment/>
    </xf>
    <xf numFmtId="3" fontId="36" fillId="0" borderId="3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3" fontId="59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0" fontId="11" fillId="0" borderId="0" xfId="0" applyFont="1" applyAlignment="1">
      <alignment/>
    </xf>
    <xf numFmtId="0" fontId="50" fillId="0" borderId="30" xfId="0" applyFont="1" applyBorder="1" applyAlignment="1">
      <alignment horizontal="center"/>
    </xf>
    <xf numFmtId="0" fontId="50" fillId="0" borderId="12" xfId="0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3" fontId="50" fillId="0" borderId="31" xfId="0" applyNumberFormat="1" applyFont="1" applyBorder="1" applyAlignment="1">
      <alignment/>
    </xf>
    <xf numFmtId="3" fontId="55" fillId="0" borderId="20" xfId="0" applyNumberFormat="1" applyFont="1" applyBorder="1" applyAlignment="1">
      <alignment/>
    </xf>
    <xf numFmtId="3" fontId="55" fillId="0" borderId="31" xfId="0" applyNumberFormat="1" applyFont="1" applyBorder="1" applyAlignment="1">
      <alignment/>
    </xf>
    <xf numFmtId="37" fontId="50" fillId="0" borderId="12" xfId="0" applyNumberFormat="1" applyFont="1" applyBorder="1" applyAlignment="1">
      <alignment/>
    </xf>
    <xf numFmtId="37" fontId="50" fillId="0" borderId="31" xfId="0" applyNumberFormat="1" applyFont="1" applyBorder="1" applyAlignment="1">
      <alignment/>
    </xf>
    <xf numFmtId="37" fontId="55" fillId="0" borderId="20" xfId="0" applyNumberFormat="1" applyFont="1" applyBorder="1" applyAlignment="1">
      <alignment/>
    </xf>
    <xf numFmtId="37" fontId="55" fillId="0" borderId="31" xfId="0" applyNumberFormat="1" applyFont="1" applyBorder="1" applyAlignment="1">
      <alignment/>
    </xf>
    <xf numFmtId="3" fontId="63" fillId="0" borderId="20" xfId="0" applyNumberFormat="1" applyFont="1" applyBorder="1" applyAlignment="1">
      <alignment/>
    </xf>
    <xf numFmtId="37" fontId="63" fillId="0" borderId="20" xfId="0" applyNumberFormat="1" applyFont="1" applyBorder="1" applyAlignment="1">
      <alignment/>
    </xf>
    <xf numFmtId="0" fontId="54" fillId="0" borderId="12" xfId="0" applyFont="1" applyBorder="1" applyAlignment="1">
      <alignment/>
    </xf>
    <xf numFmtId="0" fontId="50" fillId="0" borderId="12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31" xfId="0" applyNumberFormat="1" applyFont="1" applyBorder="1" applyAlignment="1">
      <alignment/>
    </xf>
    <xf numFmtId="37" fontId="50" fillId="0" borderId="12" xfId="0" applyNumberFormat="1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3" xfId="0" applyFont="1" applyBorder="1" applyAlignment="1">
      <alignment/>
    </xf>
    <xf numFmtId="0" fontId="50" fillId="0" borderId="33" xfId="0" applyFont="1" applyBorder="1" applyAlignment="1">
      <alignment horizontal="center"/>
    </xf>
    <xf numFmtId="3" fontId="50" fillId="0" borderId="33" xfId="0" applyNumberFormat="1" applyFont="1" applyBorder="1" applyAlignment="1">
      <alignment/>
    </xf>
    <xf numFmtId="3" fontId="50" fillId="0" borderId="34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53" fillId="0" borderId="35" xfId="0" applyBorder="1" applyAlignment="1">
      <alignment/>
    </xf>
    <xf numFmtId="0" fontId="53" fillId="0" borderId="36" xfId="0" applyBorder="1" applyAlignment="1">
      <alignment/>
    </xf>
    <xf numFmtId="0" fontId="53" fillId="0" borderId="37" xfId="0" applyBorder="1" applyAlignment="1">
      <alignment/>
    </xf>
    <xf numFmtId="0" fontId="53" fillId="0" borderId="38" xfId="0" applyBorder="1" applyAlignment="1">
      <alignment/>
    </xf>
    <xf numFmtId="0" fontId="53" fillId="0" borderId="39" xfId="0" applyBorder="1" applyAlignment="1">
      <alignment/>
    </xf>
    <xf numFmtId="0" fontId="53" fillId="0" borderId="40" xfId="0" applyBorder="1" applyAlignment="1">
      <alignment/>
    </xf>
    <xf numFmtId="37" fontId="43" fillId="0" borderId="0" xfId="0" applyNumberFormat="1" applyFont="1" applyAlignment="1">
      <alignment horizontal="center"/>
    </xf>
    <xf numFmtId="0" fontId="33" fillId="0" borderId="41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37" fontId="30" fillId="0" borderId="0" xfId="0" applyNumberFormat="1" applyFont="1" applyBorder="1" applyAlignment="1">
      <alignment horizontal="center"/>
    </xf>
    <xf numFmtId="37" fontId="31" fillId="0" borderId="0" xfId="0" applyNumberFormat="1" applyFont="1" applyBorder="1" applyAlignment="1">
      <alignment horizontal="center"/>
    </xf>
    <xf numFmtId="37" fontId="11" fillId="0" borderId="0" xfId="0" applyNumberFormat="1" applyFont="1" applyBorder="1" applyAlignment="1">
      <alignment horizontal="center"/>
    </xf>
    <xf numFmtId="37" fontId="10" fillId="0" borderId="21" xfId="0" applyNumberFormat="1" applyFont="1" applyBorder="1" applyAlignment="1">
      <alignment horizontal="center"/>
    </xf>
    <xf numFmtId="37" fontId="10" fillId="0" borderId="42" xfId="0" applyNumberFormat="1" applyFont="1" applyBorder="1" applyAlignment="1">
      <alignment horizontal="center"/>
    </xf>
    <xf numFmtId="37" fontId="10" fillId="0" borderId="5" xfId="0" applyNumberFormat="1" applyFont="1" applyBorder="1" applyAlignment="1">
      <alignment horizontal="center"/>
    </xf>
    <xf numFmtId="3" fontId="35" fillId="0" borderId="4" xfId="0" applyNumberFormat="1" applyFont="1" applyFill="1" applyBorder="1" applyAlignment="1">
      <alignment horizontal="center" vertical="center" wrapText="1"/>
    </xf>
    <xf numFmtId="3" fontId="35" fillId="0" borderId="3" xfId="0" applyNumberFormat="1" applyFont="1" applyFill="1" applyBorder="1" applyAlignment="1">
      <alignment horizontal="center" vertical="center"/>
    </xf>
    <xf numFmtId="3" fontId="35" fillId="0" borderId="4" xfId="0" applyNumberFormat="1" applyFont="1" applyFill="1" applyBorder="1" applyAlignment="1">
      <alignment horizontal="center" vertical="center"/>
    </xf>
    <xf numFmtId="3" fontId="35" fillId="0" borderId="2" xfId="0" applyNumberFormat="1" applyFont="1" applyFill="1" applyBorder="1" applyAlignment="1">
      <alignment horizontal="center" vertical="center"/>
    </xf>
    <xf numFmtId="3" fontId="56" fillId="0" borderId="4" xfId="0" applyNumberFormat="1" applyFont="1" applyFill="1" applyBorder="1" applyAlignment="1">
      <alignment horizontal="center" vertical="center"/>
    </xf>
    <xf numFmtId="3" fontId="56" fillId="0" borderId="2" xfId="0" applyNumberFormat="1" applyFont="1" applyFill="1" applyBorder="1" applyAlignment="1">
      <alignment horizontal="center" vertical="center"/>
    </xf>
    <xf numFmtId="3" fontId="56" fillId="0" borderId="3" xfId="0" applyNumberFormat="1" applyFont="1" applyFill="1" applyBorder="1" applyAlignment="1">
      <alignment horizontal="center" vertical="center"/>
    </xf>
    <xf numFmtId="3" fontId="52" fillId="0" borderId="41" xfId="0" applyNumberFormat="1" applyFont="1" applyFill="1" applyBorder="1" applyAlignment="1">
      <alignment horizontal="center" vertical="center"/>
    </xf>
    <xf numFmtId="3" fontId="52" fillId="0" borderId="43" xfId="0" applyNumberFormat="1" applyFont="1" applyFill="1" applyBorder="1" applyAlignment="1">
      <alignment horizontal="center" vertical="center"/>
    </xf>
    <xf numFmtId="3" fontId="52" fillId="0" borderId="14" xfId="0" applyNumberFormat="1" applyFont="1" applyFill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left" wrapText="1"/>
    </xf>
    <xf numFmtId="3" fontId="59" fillId="0" borderId="1" xfId="0" applyNumberFormat="1" applyFont="1" applyFill="1" applyBorder="1" applyAlignment="1">
      <alignment horizontal="center"/>
    </xf>
    <xf numFmtId="3" fontId="60" fillId="0" borderId="41" xfId="0" applyNumberFormat="1" applyFont="1" applyFill="1" applyBorder="1" applyAlignment="1">
      <alignment horizontal="center" vertical="center"/>
    </xf>
    <xf numFmtId="3" fontId="60" fillId="0" borderId="43" xfId="0" applyNumberFormat="1" applyFont="1" applyFill="1" applyBorder="1" applyAlignment="1">
      <alignment horizontal="center" vertical="center"/>
    </xf>
    <xf numFmtId="3" fontId="60" fillId="0" borderId="14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6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ong%20hop%20phat%20sinh%20nam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INDEN\My%20Documents\DG%20GTDN%202006\THPS%20nam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ong%20hop%20phat%20sinh%20nam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o%20loan\Tai%20khoan%2013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ng hop phat sinh"/>
      <sheetName val="phat sinh "/>
      <sheetName val="ps"/>
      <sheetName val="phat sinh thang 1-08"/>
      <sheetName val="PS thang 2-08"/>
      <sheetName val="PS thang 3-08"/>
      <sheetName val="Phat sinh thang 4"/>
      <sheetName val="phat sinh T5"/>
      <sheetName val="phat sinh thang 6"/>
      <sheetName val="phat sinh thang 7"/>
      <sheetName val="phat sinh thang 8"/>
      <sheetName val="phat sinh thang 9"/>
      <sheetName val="phat sinh thang 10"/>
      <sheetName val="phat sinh thang 11"/>
      <sheetName val="T12 sktoan"/>
      <sheetName val="T12 Truoc KT"/>
      <sheetName val="phat sinh thang 12"/>
      <sheetName val="00000000"/>
    </sheetNames>
    <sheetDataSet>
      <sheetData sheetId="0">
        <row r="3">
          <cell r="BO3">
            <v>536412563</v>
          </cell>
        </row>
        <row r="4">
          <cell r="BO4">
            <v>5098180221</v>
          </cell>
        </row>
        <row r="6">
          <cell r="BO6">
            <v>5753546021</v>
          </cell>
        </row>
        <row r="7">
          <cell r="BO7">
            <v>0</v>
          </cell>
        </row>
        <row r="9">
          <cell r="BO9">
            <v>-62000000</v>
          </cell>
        </row>
        <row r="10">
          <cell r="BO10">
            <v>300470657</v>
          </cell>
        </row>
        <row r="11">
          <cell r="BO11">
            <v>15195418543</v>
          </cell>
        </row>
        <row r="12">
          <cell r="BO12">
            <v>0</v>
          </cell>
        </row>
        <row r="13">
          <cell r="BO13">
            <v>31440692271</v>
          </cell>
        </row>
        <row r="14">
          <cell r="BO14">
            <v>82356000</v>
          </cell>
        </row>
        <row r="15">
          <cell r="BO15">
            <v>23819362273</v>
          </cell>
        </row>
        <row r="16">
          <cell r="BO16">
            <v>0</v>
          </cell>
        </row>
        <row r="17">
          <cell r="BO17">
            <v>958637819</v>
          </cell>
        </row>
        <row r="18">
          <cell r="BO18">
            <v>1016267294816</v>
          </cell>
        </row>
        <row r="19">
          <cell r="BO19">
            <v>181084990089</v>
          </cell>
        </row>
        <row r="20">
          <cell r="BO20">
            <v>550133200</v>
          </cell>
        </row>
        <row r="22">
          <cell r="BO22">
            <v>0</v>
          </cell>
        </row>
        <row r="23">
          <cell r="BO23">
            <v>10606263400</v>
          </cell>
        </row>
        <row r="24">
          <cell r="BO24">
            <v>10883030993</v>
          </cell>
        </row>
        <row r="38">
          <cell r="BO38">
            <v>0</v>
          </cell>
        </row>
        <row r="68">
          <cell r="X68">
            <v>54860000000</v>
          </cell>
          <cell r="Y68">
            <v>44183267838</v>
          </cell>
          <cell r="AA68">
            <v>4131897821</v>
          </cell>
          <cell r="AB68">
            <v>4184411120</v>
          </cell>
          <cell r="AC68">
            <v>27548181828</v>
          </cell>
          <cell r="AF68">
            <v>132745967970</v>
          </cell>
          <cell r="AG68">
            <v>70417726155</v>
          </cell>
          <cell r="AH68">
            <v>3254493156</v>
          </cell>
          <cell r="AJ68">
            <v>0</v>
          </cell>
          <cell r="AM68">
            <v>0</v>
          </cell>
          <cell r="AN68">
            <v>0</v>
          </cell>
          <cell r="AO68">
            <v>24788308073</v>
          </cell>
          <cell r="AP68">
            <v>0</v>
          </cell>
          <cell r="AS68">
            <v>20566561918</v>
          </cell>
          <cell r="AT68">
            <v>9775787970</v>
          </cell>
          <cell r="AU68">
            <v>11783546346</v>
          </cell>
          <cell r="AV68">
            <v>483787489</v>
          </cell>
          <cell r="AW68">
            <v>0</v>
          </cell>
          <cell r="AX68">
            <v>0</v>
          </cell>
          <cell r="AY68">
            <v>0</v>
          </cell>
        </row>
        <row r="69">
          <cell r="D69">
            <v>98781468519</v>
          </cell>
          <cell r="G69">
            <v>5289508838</v>
          </cell>
          <cell r="Z69">
            <v>18260269456</v>
          </cell>
          <cell r="AD69">
            <v>80891181444</v>
          </cell>
          <cell r="AE69">
            <v>153932733</v>
          </cell>
          <cell r="AI69">
            <v>100000000000</v>
          </cell>
        </row>
        <row r="70">
          <cell r="D70">
            <v>475500</v>
          </cell>
          <cell r="G70">
            <v>324114898</v>
          </cell>
          <cell r="Z70">
            <v>94617751380</v>
          </cell>
          <cell r="AD70">
            <v>41577372242</v>
          </cell>
          <cell r="AE70">
            <v>44858691192</v>
          </cell>
          <cell r="AI70">
            <v>1701813284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ng hop phat sinh"/>
      <sheetName val="phat sinh "/>
      <sheetName val="ps"/>
      <sheetName val="phat sinh thang 1"/>
      <sheetName val="phat sinh thang 2"/>
      <sheetName val="phat sinh thang 3"/>
      <sheetName val="Phat sinh thang 4"/>
      <sheetName val="phat sinh T5"/>
      <sheetName val="phat sinh thang 6"/>
      <sheetName val="phat sinh thang 7"/>
      <sheetName val="phat sinh thang 8"/>
      <sheetName val="phat sinh thang 9"/>
      <sheetName val="phat sinh thang 10"/>
      <sheetName val="phat sinh thang 11"/>
      <sheetName val="Sheet1"/>
      <sheetName val="phat sinh thang 12"/>
      <sheetName val="00000000"/>
    </sheetNames>
    <sheetDataSet>
      <sheetData sheetId="0">
        <row r="7">
          <cell r="BN7">
            <v>0</v>
          </cell>
        </row>
        <row r="22">
          <cell r="BN22">
            <v>0</v>
          </cell>
        </row>
        <row r="23">
          <cell r="BN23">
            <v>10606263400</v>
          </cell>
        </row>
        <row r="67">
          <cell r="AL67">
            <v>0</v>
          </cell>
          <cell r="AM67">
            <v>0</v>
          </cell>
          <cell r="AR67">
            <v>0</v>
          </cell>
          <cell r="AX6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ng hop phat sinh"/>
      <sheetName val="phat sinh "/>
      <sheetName val="ps"/>
      <sheetName val="phat sinh thang 1"/>
      <sheetName val="phat sinh thang 2"/>
      <sheetName val="phat sinh thang 3"/>
      <sheetName val="Phat sinh thang 4"/>
      <sheetName val="phat sinh T5"/>
      <sheetName val="phat sinh thang 6"/>
      <sheetName val="phat sinh thang 7"/>
      <sheetName val="phat sinh thang 8"/>
      <sheetName val="phat sinh thang 9"/>
      <sheetName val="phat sinh thang 10"/>
      <sheetName val="phat sinh thang 11"/>
      <sheetName val="T12 sktoan"/>
      <sheetName val="T12 Truoc KT"/>
      <sheetName val="phat sinh thang 12"/>
      <sheetName val="00000000"/>
    </sheetNames>
    <sheetDataSet>
      <sheetData sheetId="0">
        <row r="67">
          <cell r="AX6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ng can doi"/>
      <sheetName val="KQKD"/>
      <sheetName val="Thue"/>
      <sheetName val="Thue GTGT"/>
      <sheetName val="Lai- lo"/>
      <sheetName val="Thuyet minh 1"/>
      <sheetName val="thuyet minh 2"/>
      <sheetName val="Thuyet minh3"/>
      <sheetName val="Thuyet minh 4"/>
      <sheetName val="TSCD HH"/>
      <sheetName val="TSCD thue TC"/>
      <sheetName val="Sheet3"/>
    </sheetNames>
    <sheetDataSet>
      <sheetData sheetId="0">
        <row r="21">
          <cell r="D21" t="str">
            <v>V.03</v>
          </cell>
        </row>
        <row r="35">
          <cell r="D35" t="str">
            <v>V.07</v>
          </cell>
        </row>
        <row r="57">
          <cell r="D57" t="str">
            <v>V.14</v>
          </cell>
        </row>
        <row r="71">
          <cell r="E71">
            <v>94617751380</v>
          </cell>
          <cell r="F71">
            <v>63242974409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5"/>
  <sheetViews>
    <sheetView workbookViewId="0" topLeftCell="A21">
      <selection activeCell="A35" sqref="A35"/>
    </sheetView>
  </sheetViews>
  <sheetFormatPr defaultColWidth="9.140625" defaultRowHeight="12.75"/>
  <cols>
    <col min="1" max="1" width="48.57421875" style="16" customWidth="1"/>
    <col min="2" max="2" width="9.140625" style="16" customWidth="1"/>
    <col min="3" max="3" width="9.7109375" style="16" customWidth="1"/>
    <col min="4" max="4" width="15.28125" style="16" customWidth="1"/>
    <col min="5" max="5" width="15.7109375" style="16" customWidth="1"/>
    <col min="6" max="6" width="17.00390625" style="16" customWidth="1"/>
    <col min="7" max="7" width="17.421875" style="16" customWidth="1"/>
    <col min="8" max="16384" width="9.140625" style="16" customWidth="1"/>
  </cols>
  <sheetData>
    <row r="1" spans="1:6" ht="22.5" customHeight="1">
      <c r="A1" s="95" t="s">
        <v>164</v>
      </c>
      <c r="B1" s="96"/>
      <c r="C1" s="96"/>
      <c r="D1" s="96"/>
      <c r="E1" s="97"/>
      <c r="F1" s="98" t="s">
        <v>165</v>
      </c>
    </row>
    <row r="2" spans="1:5" ht="24.75">
      <c r="A2" s="99" t="s">
        <v>166</v>
      </c>
      <c r="B2" s="96"/>
      <c r="C2" s="96"/>
      <c r="D2" s="96"/>
      <c r="E2" s="96"/>
    </row>
    <row r="3" spans="1:5" ht="12.75" customHeight="1">
      <c r="A3" s="100"/>
      <c r="B3" s="96"/>
      <c r="C3" s="96"/>
      <c r="D3" s="96"/>
      <c r="E3" s="96"/>
    </row>
    <row r="4" spans="1:7" ht="32.25" customHeight="1">
      <c r="A4" s="360" t="s">
        <v>167</v>
      </c>
      <c r="B4" s="360"/>
      <c r="C4" s="360"/>
      <c r="D4" s="360"/>
      <c r="E4" s="360"/>
      <c r="F4" s="360"/>
      <c r="G4" s="360"/>
    </row>
    <row r="5" spans="1:7" ht="24.75" customHeight="1">
      <c r="A5" s="361" t="s">
        <v>168</v>
      </c>
      <c r="B5" s="361"/>
      <c r="C5" s="361"/>
      <c r="D5" s="361"/>
      <c r="E5" s="361"/>
      <c r="F5" s="361"/>
      <c r="G5" s="361"/>
    </row>
    <row r="6" spans="1:7" ht="21" customHeight="1">
      <c r="A6" s="101"/>
      <c r="B6" s="101"/>
      <c r="C6" s="101"/>
      <c r="D6" s="102" t="s">
        <v>169</v>
      </c>
      <c r="E6" s="101"/>
      <c r="F6" s="103"/>
      <c r="G6" s="103"/>
    </row>
    <row r="7" spans="1:7" ht="27.75" customHeight="1">
      <c r="A7" s="104" t="s">
        <v>170</v>
      </c>
      <c r="B7" s="104" t="s">
        <v>171</v>
      </c>
      <c r="C7" s="104" t="s">
        <v>172</v>
      </c>
      <c r="D7" s="358" t="s">
        <v>173</v>
      </c>
      <c r="E7" s="359"/>
      <c r="F7" s="358" t="s">
        <v>174</v>
      </c>
      <c r="G7" s="359"/>
    </row>
    <row r="8" spans="1:7" ht="23.25" customHeight="1">
      <c r="A8" s="105"/>
      <c r="B8" s="106"/>
      <c r="C8" s="107"/>
      <c r="D8" s="108" t="s">
        <v>175</v>
      </c>
      <c r="E8" s="108" t="s">
        <v>176</v>
      </c>
      <c r="F8" s="108" t="s">
        <v>175</v>
      </c>
      <c r="G8" s="108" t="s">
        <v>176</v>
      </c>
    </row>
    <row r="9" spans="1:7" ht="19.5" customHeight="1">
      <c r="A9" s="109">
        <v>1</v>
      </c>
      <c r="B9" s="110">
        <v>2</v>
      </c>
      <c r="C9" s="111">
        <v>3</v>
      </c>
      <c r="D9" s="111">
        <v>4</v>
      </c>
      <c r="E9" s="111">
        <v>5</v>
      </c>
      <c r="F9" s="112"/>
      <c r="G9" s="112"/>
    </row>
    <row r="10" spans="1:7" ht="30.75" customHeight="1">
      <c r="A10" s="113" t="s">
        <v>177</v>
      </c>
      <c r="B10" s="114" t="s">
        <v>178</v>
      </c>
      <c r="C10" s="115" t="s">
        <v>179</v>
      </c>
      <c r="D10" s="116">
        <v>407952047076</v>
      </c>
      <c r="E10" s="116">
        <v>316508134058</v>
      </c>
      <c r="F10" s="117">
        <f>D10</f>
        <v>407952047076</v>
      </c>
      <c r="G10" s="117">
        <f>E10</f>
        <v>316508134058</v>
      </c>
    </row>
    <row r="11" spans="1:7" ht="30.75" customHeight="1">
      <c r="A11" s="118" t="s">
        <v>180</v>
      </c>
      <c r="B11" s="119" t="s">
        <v>181</v>
      </c>
      <c r="C11" s="120"/>
      <c r="D11" s="121"/>
      <c r="E11" s="121"/>
      <c r="F11" s="117">
        <f>D11</f>
        <v>0</v>
      </c>
      <c r="G11" s="117">
        <f>E11</f>
        <v>0</v>
      </c>
    </row>
    <row r="12" spans="1:7" ht="30.75" customHeight="1">
      <c r="A12" s="122" t="s">
        <v>182</v>
      </c>
      <c r="B12" s="119">
        <v>10</v>
      </c>
      <c r="C12" s="123"/>
      <c r="D12" s="122">
        <f>D10-D11</f>
        <v>407952047076</v>
      </c>
      <c r="E12" s="122">
        <f>E10-E11</f>
        <v>316508134058</v>
      </c>
      <c r="F12" s="117">
        <f aca="true" t="shared" si="0" ref="F12:G28">D12</f>
        <v>407952047076</v>
      </c>
      <c r="G12" s="122">
        <f>G10-G11</f>
        <v>316508134058</v>
      </c>
    </row>
    <row r="13" spans="1:7" ht="30.75" customHeight="1">
      <c r="A13" s="118" t="s">
        <v>183</v>
      </c>
      <c r="B13" s="124"/>
      <c r="C13" s="120"/>
      <c r="D13" s="121"/>
      <c r="E13" s="121"/>
      <c r="F13" s="117">
        <f t="shared" si="0"/>
        <v>0</v>
      </c>
      <c r="G13" s="117">
        <f>E13</f>
        <v>0</v>
      </c>
    </row>
    <row r="14" spans="1:7" ht="30.75" customHeight="1">
      <c r="A14" s="118" t="s">
        <v>184</v>
      </c>
      <c r="B14" s="119">
        <v>11</v>
      </c>
      <c r="C14" s="120" t="s">
        <v>185</v>
      </c>
      <c r="D14" s="121">
        <v>308281924498</v>
      </c>
      <c r="E14" s="121">
        <v>274744624402</v>
      </c>
      <c r="F14" s="117">
        <f t="shared" si="0"/>
        <v>308281924498</v>
      </c>
      <c r="G14" s="125">
        <f>E14</f>
        <v>274744624402</v>
      </c>
    </row>
    <row r="15" spans="1:7" ht="30.75" customHeight="1">
      <c r="A15" s="122" t="s">
        <v>186</v>
      </c>
      <c r="B15" s="119">
        <v>20</v>
      </c>
      <c r="C15" s="120"/>
      <c r="D15" s="122">
        <f>D12-D14</f>
        <v>99670122578</v>
      </c>
      <c r="E15" s="122">
        <f>E12-E14</f>
        <v>41763509656</v>
      </c>
      <c r="F15" s="117">
        <f t="shared" si="0"/>
        <v>99670122578</v>
      </c>
      <c r="G15" s="122">
        <f>G12-G14</f>
        <v>41763509656</v>
      </c>
    </row>
    <row r="16" spans="1:7" ht="30.75" customHeight="1">
      <c r="A16" s="122" t="s">
        <v>187</v>
      </c>
      <c r="B16" s="124"/>
      <c r="C16" s="120"/>
      <c r="D16" s="121"/>
      <c r="E16" s="121"/>
      <c r="F16" s="117">
        <f t="shared" si="0"/>
        <v>0</v>
      </c>
      <c r="G16" s="117">
        <f t="shared" si="0"/>
        <v>0</v>
      </c>
    </row>
    <row r="17" spans="1:7" ht="30.75" customHeight="1">
      <c r="A17" s="122" t="s">
        <v>188</v>
      </c>
      <c r="B17" s="119">
        <v>21</v>
      </c>
      <c r="C17" s="120" t="s">
        <v>189</v>
      </c>
      <c r="D17" s="121">
        <v>160101397</v>
      </c>
      <c r="E17" s="121">
        <v>69255805</v>
      </c>
      <c r="F17" s="117">
        <f t="shared" si="0"/>
        <v>160101397</v>
      </c>
      <c r="G17" s="125">
        <f t="shared" si="0"/>
        <v>69255805</v>
      </c>
    </row>
    <row r="18" spans="1:7" ht="30.75" customHeight="1">
      <c r="A18" s="122" t="s">
        <v>190</v>
      </c>
      <c r="B18" s="119">
        <v>22</v>
      </c>
      <c r="C18" s="120" t="s">
        <v>191</v>
      </c>
      <c r="D18" s="121">
        <v>11629459747</v>
      </c>
      <c r="E18" s="121">
        <v>8168219050</v>
      </c>
      <c r="F18" s="117">
        <f t="shared" si="0"/>
        <v>11629459747</v>
      </c>
      <c r="G18" s="125">
        <f t="shared" si="0"/>
        <v>8168219050</v>
      </c>
    </row>
    <row r="19" spans="1:7" ht="30.75" customHeight="1">
      <c r="A19" s="126" t="s">
        <v>192</v>
      </c>
      <c r="B19" s="124">
        <v>23</v>
      </c>
      <c r="C19" s="120"/>
      <c r="D19" s="126">
        <f>D18</f>
        <v>11629459747</v>
      </c>
      <c r="E19" s="126">
        <v>8168219050</v>
      </c>
      <c r="F19" s="127">
        <f t="shared" si="0"/>
        <v>11629459747</v>
      </c>
      <c r="G19" s="128">
        <f t="shared" si="0"/>
        <v>8168219050</v>
      </c>
    </row>
    <row r="20" spans="1:7" ht="30.75" customHeight="1">
      <c r="A20" s="122" t="s">
        <v>193</v>
      </c>
      <c r="B20" s="119">
        <v>24</v>
      </c>
      <c r="C20" s="120"/>
      <c r="D20" s="121">
        <v>12047044200</v>
      </c>
      <c r="E20" s="121">
        <v>9730865582</v>
      </c>
      <c r="F20" s="117">
        <f t="shared" si="0"/>
        <v>12047044200</v>
      </c>
      <c r="G20" s="125">
        <f t="shared" si="0"/>
        <v>9730865582</v>
      </c>
    </row>
    <row r="21" spans="1:7" ht="30.75" customHeight="1">
      <c r="A21" s="122" t="s">
        <v>194</v>
      </c>
      <c r="B21" s="119">
        <v>25</v>
      </c>
      <c r="C21" s="120"/>
      <c r="D21" s="121">
        <v>32275394264</v>
      </c>
      <c r="E21" s="121">
        <v>12628332360</v>
      </c>
      <c r="F21" s="117">
        <f t="shared" si="0"/>
        <v>32275394264</v>
      </c>
      <c r="G21" s="125">
        <f t="shared" si="0"/>
        <v>12628332360</v>
      </c>
    </row>
    <row r="22" spans="1:7" ht="30.75" customHeight="1">
      <c r="A22" s="122" t="s">
        <v>195</v>
      </c>
      <c r="B22" s="119">
        <v>30</v>
      </c>
      <c r="C22" s="120"/>
      <c r="D22" s="122"/>
      <c r="E22" s="122"/>
      <c r="F22" s="117">
        <f t="shared" si="0"/>
        <v>0</v>
      </c>
      <c r="G22" s="122"/>
    </row>
    <row r="23" spans="1:7" ht="30.75" customHeight="1">
      <c r="A23" s="122" t="s">
        <v>196</v>
      </c>
      <c r="B23" s="119"/>
      <c r="C23" s="119"/>
      <c r="D23" s="129">
        <f>D15+(D17-D18)-(D20+D21)</f>
        <v>43878325764</v>
      </c>
      <c r="E23" s="129">
        <f>E15+(E17-E18)-(E20+E21)</f>
        <v>11305348469</v>
      </c>
      <c r="F23" s="117">
        <f t="shared" si="0"/>
        <v>43878325764</v>
      </c>
      <c r="G23" s="129">
        <f>G15+(G17-G18)-(G20+G21)</f>
        <v>11305348469</v>
      </c>
    </row>
    <row r="24" spans="1:7" ht="30.75" customHeight="1">
      <c r="A24" s="122" t="s">
        <v>197</v>
      </c>
      <c r="B24" s="119">
        <v>31</v>
      </c>
      <c r="C24" s="119"/>
      <c r="D24" s="130">
        <v>3359778656</v>
      </c>
      <c r="E24" s="130">
        <v>3578719831</v>
      </c>
      <c r="F24" s="117">
        <f t="shared" si="0"/>
        <v>3359778656</v>
      </c>
      <c r="G24" s="125">
        <f>E24</f>
        <v>3578719831</v>
      </c>
    </row>
    <row r="25" spans="1:7" ht="30.75" customHeight="1">
      <c r="A25" s="122" t="s">
        <v>198</v>
      </c>
      <c r="B25" s="123">
        <v>32</v>
      </c>
      <c r="C25" s="123"/>
      <c r="D25" s="121">
        <v>21529902022</v>
      </c>
      <c r="E25" s="121">
        <v>3603641483</v>
      </c>
      <c r="F25" s="117">
        <f t="shared" si="0"/>
        <v>21529902022</v>
      </c>
      <c r="G25" s="125">
        <f>E25</f>
        <v>3603641483</v>
      </c>
    </row>
    <row r="26" spans="1:7" ht="30.75" customHeight="1">
      <c r="A26" s="122" t="s">
        <v>199</v>
      </c>
      <c r="B26" s="123">
        <v>40</v>
      </c>
      <c r="C26" s="120"/>
      <c r="D26" s="122">
        <f>D24-D25</f>
        <v>-18170123366</v>
      </c>
      <c r="E26" s="122">
        <f>E24-E25</f>
        <v>-24921652</v>
      </c>
      <c r="F26" s="117">
        <f t="shared" si="0"/>
        <v>-18170123366</v>
      </c>
      <c r="G26" s="122">
        <f>G24-G25</f>
        <v>-24921652</v>
      </c>
    </row>
    <row r="27" spans="1:7" ht="30.75" customHeight="1">
      <c r="A27" s="122" t="s">
        <v>200</v>
      </c>
      <c r="B27" s="123">
        <v>50</v>
      </c>
      <c r="C27" s="120"/>
      <c r="D27" s="122">
        <f>D23+D26</f>
        <v>25708202398</v>
      </c>
      <c r="E27" s="122">
        <f>E23+E26</f>
        <v>11280426817</v>
      </c>
      <c r="F27" s="117">
        <f t="shared" si="0"/>
        <v>25708202398</v>
      </c>
      <c r="G27" s="122">
        <f>G23+G26</f>
        <v>11280426817</v>
      </c>
    </row>
    <row r="28" spans="1:7" ht="30.75" customHeight="1">
      <c r="A28" s="122" t="s">
        <v>202</v>
      </c>
      <c r="B28" s="123">
        <v>51</v>
      </c>
      <c r="C28" s="120" t="s">
        <v>201</v>
      </c>
      <c r="D28" s="131">
        <v>5141640480</v>
      </c>
      <c r="E28" s="129">
        <v>2625110335</v>
      </c>
      <c r="F28" s="117">
        <f t="shared" si="0"/>
        <v>5141640480</v>
      </c>
      <c r="G28" s="117">
        <f>E28</f>
        <v>2625110335</v>
      </c>
    </row>
    <row r="29" spans="1:7" ht="30.75" customHeight="1">
      <c r="A29" s="122" t="s">
        <v>203</v>
      </c>
      <c r="B29" s="123">
        <v>52</v>
      </c>
      <c r="C29" s="120" t="s">
        <v>204</v>
      </c>
      <c r="D29" s="129"/>
      <c r="E29" s="129"/>
      <c r="F29" s="117">
        <f>D29</f>
        <v>0</v>
      </c>
      <c r="G29" s="117">
        <f>E29</f>
        <v>0</v>
      </c>
    </row>
    <row r="30" spans="1:7" ht="30.75" customHeight="1">
      <c r="A30" s="122" t="s">
        <v>205</v>
      </c>
      <c r="B30" s="119">
        <v>60</v>
      </c>
      <c r="C30" s="123"/>
      <c r="D30" s="122">
        <f>D27-D28</f>
        <v>20566561918</v>
      </c>
      <c r="E30" s="122">
        <f>E27-E28</f>
        <v>8655316482</v>
      </c>
      <c r="F30" s="122">
        <f>F27-F28</f>
        <v>20566561918</v>
      </c>
      <c r="G30" s="122">
        <f>G27-G28</f>
        <v>8655316482</v>
      </c>
    </row>
    <row r="31" spans="1:7" ht="30.75" customHeight="1">
      <c r="A31" s="132" t="s">
        <v>206</v>
      </c>
      <c r="B31" s="133">
        <v>70</v>
      </c>
      <c r="C31" s="134"/>
      <c r="D31" s="132"/>
      <c r="E31" s="132"/>
      <c r="F31" s="135"/>
      <c r="G31" s="132"/>
    </row>
    <row r="32" spans="1:7" ht="39.75" customHeight="1">
      <c r="A32" s="136"/>
      <c r="B32" s="137"/>
      <c r="C32" s="138" t="s">
        <v>207</v>
      </c>
      <c r="D32" s="139"/>
      <c r="E32" s="139"/>
      <c r="F32" s="140"/>
      <c r="G32" s="141"/>
    </row>
    <row r="33" spans="1:7" ht="21.75">
      <c r="A33" s="142" t="s">
        <v>208</v>
      </c>
      <c r="B33" s="96"/>
      <c r="C33" s="96"/>
      <c r="D33" s="96"/>
      <c r="E33" s="96"/>
      <c r="F33" s="143"/>
      <c r="G33" s="141"/>
    </row>
    <row r="34" spans="1:7" ht="19.5">
      <c r="A34" s="144"/>
      <c r="B34" s="97"/>
      <c r="C34" s="97"/>
      <c r="D34" s="97"/>
      <c r="E34" s="97"/>
      <c r="G34" s="141"/>
    </row>
    <row r="35" spans="1:7" ht="15.75" customHeight="1">
      <c r="A35" s="145"/>
      <c r="B35" s="145"/>
      <c r="C35" s="145"/>
      <c r="D35" s="145"/>
      <c r="E35" s="145"/>
      <c r="G35" s="141"/>
    </row>
    <row r="36" spans="1:7" ht="22.5" customHeight="1">
      <c r="A36" s="144"/>
      <c r="B36" s="97"/>
      <c r="C36" s="97"/>
      <c r="D36" s="97"/>
      <c r="E36" s="97"/>
      <c r="F36"/>
      <c r="G36" s="141"/>
    </row>
    <row r="37" spans="1:7" ht="29.25">
      <c r="A37" s="146" t="s">
        <v>210</v>
      </c>
      <c r="B37" s="97"/>
      <c r="C37" s="97"/>
      <c r="D37" s="97"/>
      <c r="E37" s="97"/>
      <c r="G37" s="141"/>
    </row>
    <row r="38" spans="1:7" ht="29.25">
      <c r="A38" s="146" t="s">
        <v>211</v>
      </c>
      <c r="B38" s="97"/>
      <c r="C38" s="97"/>
      <c r="D38" s="97"/>
      <c r="E38" s="97"/>
      <c r="F38" s="97"/>
      <c r="G38" s="141"/>
    </row>
    <row r="39" ht="26.25" customHeight="1">
      <c r="G39" s="141"/>
    </row>
    <row r="40" ht="21.75" customHeight="1">
      <c r="G40" s="141"/>
    </row>
    <row r="41" ht="18">
      <c r="G41" s="141"/>
    </row>
    <row r="42" ht="18">
      <c r="G42" s="141"/>
    </row>
    <row r="43" ht="13.5" customHeight="1">
      <c r="G43" s="141"/>
    </row>
    <row r="44" ht="13.5" customHeight="1">
      <c r="G44" s="141"/>
    </row>
    <row r="45" ht="18">
      <c r="G45" s="141"/>
    </row>
    <row r="46" ht="19.5" customHeight="1">
      <c r="G46" s="141"/>
    </row>
    <row r="47" ht="19.5" customHeight="1">
      <c r="G47" s="141"/>
    </row>
    <row r="48" ht="19.5" customHeight="1">
      <c r="G48" s="141"/>
    </row>
    <row r="49" ht="19.5" customHeight="1">
      <c r="G49" s="141"/>
    </row>
    <row r="50" ht="19.5" customHeight="1">
      <c r="G50" s="141"/>
    </row>
    <row r="51" ht="19.5" customHeight="1">
      <c r="G51" s="141"/>
    </row>
    <row r="52" ht="19.5" customHeight="1">
      <c r="G52" s="141"/>
    </row>
    <row r="53" ht="19.5" customHeight="1">
      <c r="G53" s="141"/>
    </row>
    <row r="54" ht="19.5" customHeight="1">
      <c r="G54" s="141"/>
    </row>
    <row r="55" ht="19.5" customHeight="1">
      <c r="G55" s="141"/>
    </row>
    <row r="56" ht="19.5" customHeight="1">
      <c r="G56" s="141"/>
    </row>
    <row r="57" ht="19.5" customHeight="1">
      <c r="G57" s="141"/>
    </row>
    <row r="58" ht="19.5" customHeight="1">
      <c r="G58" s="141"/>
    </row>
    <row r="59" ht="19.5" customHeight="1">
      <c r="G59" s="141"/>
    </row>
    <row r="60" ht="19.5" customHeight="1">
      <c r="G60" s="141"/>
    </row>
    <row r="61" ht="19.5" customHeight="1">
      <c r="G61" s="141"/>
    </row>
    <row r="62" ht="19.5" customHeight="1">
      <c r="G62" s="141"/>
    </row>
    <row r="63" ht="19.5" customHeight="1">
      <c r="G63" s="141"/>
    </row>
    <row r="64" ht="19.5" customHeight="1">
      <c r="G64" s="141"/>
    </row>
    <row r="65" ht="19.5" customHeight="1">
      <c r="G65" s="141"/>
    </row>
    <row r="66" ht="19.5" customHeight="1">
      <c r="G66" s="141"/>
    </row>
    <row r="67" ht="19.5" customHeight="1">
      <c r="G67" s="141"/>
    </row>
    <row r="68" ht="19.5" customHeight="1">
      <c r="G68" s="141"/>
    </row>
    <row r="69" ht="19.5" customHeight="1">
      <c r="G69" s="141"/>
    </row>
    <row r="70" ht="19.5" customHeight="1">
      <c r="G70" s="141"/>
    </row>
    <row r="71" ht="19.5" customHeight="1">
      <c r="G71" s="141"/>
    </row>
    <row r="72" ht="18">
      <c r="G72" s="141"/>
    </row>
    <row r="73" ht="22.5" customHeight="1">
      <c r="G73" s="141"/>
    </row>
    <row r="74" ht="18">
      <c r="G74" s="141"/>
    </row>
    <row r="75" ht="18">
      <c r="G75" s="141"/>
    </row>
    <row r="76" ht="26.25" customHeight="1">
      <c r="G76" s="141"/>
    </row>
    <row r="77" ht="21.75" customHeight="1">
      <c r="G77" s="141"/>
    </row>
    <row r="78" ht="18">
      <c r="G78" s="141"/>
    </row>
    <row r="79" ht="18">
      <c r="G79" s="141"/>
    </row>
    <row r="80" ht="13.5" customHeight="1">
      <c r="G80" s="141"/>
    </row>
    <row r="81" ht="13.5" customHeight="1">
      <c r="G81" s="141"/>
    </row>
    <row r="82" ht="18">
      <c r="G82" s="141"/>
    </row>
    <row r="83" ht="25.5" customHeight="1">
      <c r="G83" s="141"/>
    </row>
    <row r="84" ht="19.5" customHeight="1">
      <c r="G84" s="141"/>
    </row>
    <row r="85" ht="19.5" customHeight="1">
      <c r="G85" s="141"/>
    </row>
    <row r="86" ht="19.5" customHeight="1">
      <c r="G86" s="141"/>
    </row>
    <row r="87" ht="19.5" customHeight="1">
      <c r="G87" s="141"/>
    </row>
    <row r="88" ht="19.5" customHeight="1">
      <c r="G88" s="141"/>
    </row>
    <row r="89" ht="19.5" customHeight="1">
      <c r="G89" s="141"/>
    </row>
    <row r="90" ht="19.5" customHeight="1">
      <c r="G90" s="141"/>
    </row>
    <row r="91" ht="19.5" customHeight="1">
      <c r="G91" s="141"/>
    </row>
    <row r="92" ht="19.5" customHeight="1">
      <c r="G92" s="141"/>
    </row>
    <row r="93" ht="19.5" customHeight="1">
      <c r="G93" s="141"/>
    </row>
    <row r="94" ht="19.5" customHeight="1">
      <c r="G94" s="141"/>
    </row>
    <row r="95" ht="19.5" customHeight="1">
      <c r="G95" s="141"/>
    </row>
    <row r="96" ht="32.25" customHeight="1">
      <c r="G96" s="141"/>
    </row>
    <row r="97" ht="19.5" customHeight="1">
      <c r="G97" s="141"/>
    </row>
    <row r="98" ht="19.5" customHeight="1">
      <c r="G98" s="141"/>
    </row>
    <row r="99" ht="19.5" customHeight="1">
      <c r="G99" s="141"/>
    </row>
    <row r="100" ht="24.75" customHeight="1">
      <c r="G100" s="141"/>
    </row>
    <row r="101" ht="19.5" customHeight="1">
      <c r="G101" s="141"/>
    </row>
    <row r="102" ht="19.5" customHeight="1">
      <c r="G102" s="141"/>
    </row>
    <row r="103" ht="19.5" customHeight="1">
      <c r="G103" s="141"/>
    </row>
    <row r="104" ht="24.75" customHeight="1">
      <c r="G104" s="141"/>
    </row>
    <row r="105" ht="24.75" customHeight="1">
      <c r="G105" s="141"/>
    </row>
    <row r="106" ht="23.25" customHeight="1">
      <c r="G106" s="141"/>
    </row>
    <row r="107" ht="25.5" customHeight="1">
      <c r="G107" s="141"/>
    </row>
    <row r="108" ht="21" customHeight="1">
      <c r="G108" s="141"/>
    </row>
    <row r="109" ht="22.5" customHeight="1">
      <c r="G109" s="141"/>
    </row>
    <row r="110" ht="18">
      <c r="G110" s="141"/>
    </row>
    <row r="111" ht="18">
      <c r="G111" s="141"/>
    </row>
    <row r="112" ht="26.25" customHeight="1">
      <c r="G112" s="141"/>
    </row>
    <row r="113" ht="21.75" customHeight="1">
      <c r="G113" s="141"/>
    </row>
    <row r="114" ht="18">
      <c r="G114" s="141"/>
    </row>
    <row r="115" ht="18">
      <c r="G115" s="141"/>
    </row>
    <row r="116" ht="13.5" customHeight="1">
      <c r="G116" s="141"/>
    </row>
    <row r="117" ht="13.5" customHeight="1">
      <c r="G117" s="141"/>
    </row>
    <row r="118" ht="18">
      <c r="G118" s="141"/>
    </row>
    <row r="119" ht="25.5" customHeight="1">
      <c r="G119" s="141"/>
    </row>
    <row r="120" ht="19.5" customHeight="1">
      <c r="G120" s="141"/>
    </row>
    <row r="121" ht="19.5" customHeight="1">
      <c r="G121" s="141"/>
    </row>
    <row r="122" ht="19.5" customHeight="1">
      <c r="G122" s="141"/>
    </row>
    <row r="123" ht="19.5" customHeight="1">
      <c r="G123" s="141"/>
    </row>
    <row r="124" ht="19.5" customHeight="1">
      <c r="G124" s="141"/>
    </row>
    <row r="125" ht="19.5" customHeight="1">
      <c r="G125" s="141"/>
    </row>
    <row r="126" ht="19.5" customHeight="1">
      <c r="G126" s="141"/>
    </row>
    <row r="127" ht="19.5" customHeight="1">
      <c r="G127" s="141"/>
    </row>
    <row r="128" ht="19.5" customHeight="1">
      <c r="G128" s="141"/>
    </row>
    <row r="129" ht="19.5" customHeight="1">
      <c r="G129" s="141"/>
    </row>
    <row r="130" ht="19.5" customHeight="1">
      <c r="G130" s="141"/>
    </row>
    <row r="131" ht="19.5" customHeight="1">
      <c r="G131" s="141"/>
    </row>
    <row r="132" ht="32.25" customHeight="1">
      <c r="G132" s="141"/>
    </row>
    <row r="133" ht="19.5" customHeight="1">
      <c r="G133" s="141"/>
    </row>
    <row r="134" ht="19.5" customHeight="1">
      <c r="G134" s="141"/>
    </row>
    <row r="135" ht="19.5" customHeight="1">
      <c r="G135" s="141"/>
    </row>
    <row r="136" ht="24.75" customHeight="1">
      <c r="G136" s="141"/>
    </row>
    <row r="137" ht="19.5" customHeight="1">
      <c r="G137" s="141"/>
    </row>
    <row r="138" ht="19.5" customHeight="1">
      <c r="G138" s="141"/>
    </row>
    <row r="139" ht="19.5" customHeight="1">
      <c r="G139" s="141"/>
    </row>
    <row r="140" ht="24.75" customHeight="1">
      <c r="G140" s="141"/>
    </row>
    <row r="141" ht="24.75" customHeight="1">
      <c r="G141" s="141"/>
    </row>
    <row r="142" ht="23.25" customHeight="1">
      <c r="G142" s="141"/>
    </row>
    <row r="143" ht="25.5" customHeight="1">
      <c r="G143" s="141"/>
    </row>
    <row r="144" ht="30.75" customHeight="1">
      <c r="G144" s="141"/>
    </row>
    <row r="145" ht="18">
      <c r="G145" s="141"/>
    </row>
    <row r="146" ht="22.5" customHeight="1">
      <c r="G146" s="141"/>
    </row>
    <row r="147" ht="18">
      <c r="G147" s="141"/>
    </row>
    <row r="148" ht="18">
      <c r="G148" s="141"/>
    </row>
    <row r="149" ht="26.25" customHeight="1">
      <c r="G149" s="141"/>
    </row>
    <row r="150" ht="21.75" customHeight="1">
      <c r="G150" s="141"/>
    </row>
    <row r="151" ht="18">
      <c r="G151" s="141"/>
    </row>
    <row r="152" ht="18">
      <c r="G152" s="141"/>
    </row>
    <row r="153" ht="13.5" customHeight="1">
      <c r="G153" s="141"/>
    </row>
    <row r="154" ht="13.5" customHeight="1">
      <c r="G154" s="141"/>
    </row>
    <row r="155" ht="18">
      <c r="G155" s="141"/>
    </row>
    <row r="156" ht="25.5" customHeight="1">
      <c r="G156" s="141"/>
    </row>
    <row r="157" ht="19.5" customHeight="1">
      <c r="G157" s="141"/>
    </row>
    <row r="158" ht="19.5" customHeight="1">
      <c r="G158" s="141"/>
    </row>
    <row r="159" ht="19.5" customHeight="1">
      <c r="G159" s="141"/>
    </row>
    <row r="160" ht="19.5" customHeight="1">
      <c r="G160" s="141"/>
    </row>
    <row r="161" ht="19.5" customHeight="1">
      <c r="G161" s="141"/>
    </row>
    <row r="162" ht="19.5" customHeight="1">
      <c r="G162" s="141"/>
    </row>
    <row r="163" ht="19.5" customHeight="1">
      <c r="G163" s="141"/>
    </row>
    <row r="164" ht="19.5" customHeight="1">
      <c r="G164" s="141"/>
    </row>
    <row r="165" ht="19.5" customHeight="1">
      <c r="G165" s="141"/>
    </row>
    <row r="166" ht="19.5" customHeight="1">
      <c r="G166" s="141"/>
    </row>
    <row r="167" ht="19.5" customHeight="1">
      <c r="G167" s="141"/>
    </row>
    <row r="168" ht="19.5" customHeight="1">
      <c r="G168" s="141"/>
    </row>
    <row r="169" ht="32.25" customHeight="1">
      <c r="G169" s="141"/>
    </row>
    <row r="170" ht="19.5" customHeight="1">
      <c r="G170" s="141"/>
    </row>
    <row r="171" ht="19.5" customHeight="1">
      <c r="G171" s="141"/>
    </row>
    <row r="172" ht="19.5" customHeight="1">
      <c r="G172" s="141"/>
    </row>
    <row r="173" ht="24.75" customHeight="1">
      <c r="G173" s="141"/>
    </row>
    <row r="174" ht="19.5" customHeight="1">
      <c r="G174" s="141"/>
    </row>
    <row r="175" ht="19.5" customHeight="1">
      <c r="G175" s="141"/>
    </row>
    <row r="176" ht="19.5" customHeight="1">
      <c r="G176" s="141"/>
    </row>
    <row r="177" ht="24.75" customHeight="1">
      <c r="G177" s="141"/>
    </row>
    <row r="178" ht="24.75" customHeight="1">
      <c r="G178" s="141"/>
    </row>
    <row r="179" ht="23.25" customHeight="1">
      <c r="G179" s="141"/>
    </row>
    <row r="180" ht="25.5" customHeight="1">
      <c r="G180" s="141"/>
    </row>
    <row r="181" ht="19.5" customHeight="1">
      <c r="G181" s="141"/>
    </row>
    <row r="182" ht="18">
      <c r="G182" s="141"/>
    </row>
    <row r="183" ht="22.5" customHeight="1">
      <c r="G183" s="141"/>
    </row>
    <row r="184" ht="18">
      <c r="G184" s="141"/>
    </row>
    <row r="185" ht="18">
      <c r="G185" s="141"/>
    </row>
    <row r="186" ht="26.25" customHeight="1"/>
    <row r="187" ht="21.75" customHeight="1"/>
    <row r="190" ht="13.5" customHeight="1"/>
    <row r="191" ht="13.5" customHeight="1"/>
    <row r="193" ht="25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32.25" customHeight="1"/>
    <row r="207" ht="19.5" customHeight="1"/>
    <row r="208" ht="19.5" customHeight="1"/>
    <row r="209" ht="19.5" customHeight="1"/>
    <row r="210" ht="24.75" customHeight="1"/>
    <row r="211" ht="19.5" customHeight="1"/>
    <row r="212" ht="19.5" customHeight="1"/>
    <row r="213" ht="19.5" customHeight="1"/>
    <row r="214" ht="24.75" customHeight="1"/>
    <row r="215" ht="24.75" customHeight="1"/>
    <row r="216" ht="23.25" customHeight="1"/>
    <row r="217" ht="25.5" customHeight="1"/>
    <row r="218" ht="19.5" customHeight="1"/>
    <row r="220" ht="22.5" customHeight="1"/>
    <row r="223" ht="26.25" customHeight="1"/>
    <row r="224" ht="21.75" customHeight="1"/>
    <row r="227" ht="13.5" customHeight="1"/>
    <row r="228" ht="13.5" customHeight="1"/>
    <row r="230" ht="25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32.25" customHeight="1"/>
    <row r="244" ht="19.5" customHeight="1"/>
    <row r="245" ht="19.5" customHeight="1"/>
    <row r="246" ht="19.5" customHeight="1"/>
    <row r="247" ht="24.75" customHeight="1"/>
    <row r="248" ht="19.5" customHeight="1"/>
    <row r="249" ht="19.5" customHeight="1"/>
    <row r="250" ht="19.5" customHeight="1"/>
    <row r="251" ht="24.75" customHeight="1"/>
    <row r="252" ht="24.75" customHeight="1"/>
    <row r="253" ht="23.25" customHeight="1"/>
    <row r="254" ht="25.5" customHeight="1"/>
    <row r="255" ht="19.5" customHeight="1"/>
    <row r="257" ht="22.5" customHeight="1"/>
    <row r="260" ht="26.25" customHeight="1"/>
    <row r="261" ht="21.75" customHeight="1"/>
    <row r="264" ht="13.5" customHeight="1"/>
    <row r="265" ht="13.5" customHeight="1"/>
    <row r="267" ht="25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32.25" customHeight="1"/>
    <row r="281" ht="19.5" customHeight="1"/>
    <row r="282" ht="19.5" customHeight="1"/>
    <row r="283" ht="19.5" customHeight="1"/>
    <row r="284" ht="24.75" customHeight="1"/>
    <row r="285" ht="19.5" customHeight="1"/>
    <row r="286" ht="19.5" customHeight="1"/>
    <row r="287" ht="19.5" customHeight="1"/>
    <row r="288" ht="24.75" customHeight="1"/>
    <row r="289" ht="24.75" customHeight="1"/>
    <row r="290" ht="23.25" customHeight="1"/>
    <row r="291" ht="25.5" customHeight="1"/>
    <row r="292" ht="19.5" customHeight="1"/>
    <row r="294" ht="22.5" customHeight="1"/>
    <row r="297" ht="26.25" customHeight="1"/>
    <row r="298" ht="21.75" customHeight="1"/>
    <row r="301" ht="13.5" customHeight="1"/>
    <row r="302" ht="13.5" customHeight="1"/>
    <row r="304" ht="25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32.25" customHeight="1"/>
    <row r="318" ht="19.5" customHeight="1"/>
    <row r="319" ht="19.5" customHeight="1"/>
    <row r="320" ht="19.5" customHeight="1"/>
    <row r="321" ht="24.75" customHeight="1"/>
    <row r="322" ht="19.5" customHeight="1"/>
    <row r="323" ht="19.5" customHeight="1"/>
    <row r="324" ht="19.5" customHeight="1"/>
    <row r="325" ht="24.75" customHeight="1"/>
    <row r="326" ht="24.75" customHeight="1"/>
    <row r="327" ht="23.25" customHeight="1"/>
    <row r="328" ht="25.5" customHeight="1"/>
    <row r="329" ht="19.5" customHeight="1"/>
    <row r="331" ht="22.5" customHeight="1"/>
    <row r="334" ht="26.25" customHeight="1"/>
    <row r="335" ht="21.75" customHeight="1"/>
    <row r="338" ht="13.5" customHeight="1"/>
    <row r="339" ht="13.5" customHeight="1"/>
    <row r="341" ht="25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32.25" customHeight="1"/>
    <row r="355" ht="19.5" customHeight="1"/>
    <row r="356" ht="19.5" customHeight="1"/>
    <row r="357" ht="19.5" customHeight="1"/>
    <row r="358" ht="24.75" customHeight="1"/>
    <row r="359" ht="19.5" customHeight="1"/>
    <row r="360" ht="19.5" customHeight="1"/>
    <row r="361" ht="19.5" customHeight="1"/>
    <row r="362" ht="24.75" customHeight="1"/>
    <row r="363" ht="24.75" customHeight="1"/>
    <row r="364" ht="23.25" customHeight="1"/>
    <row r="365" ht="25.5" customHeight="1"/>
    <row r="366" ht="19.5" customHeight="1"/>
    <row r="368" ht="22.5" customHeight="1"/>
    <row r="371" ht="26.25" customHeight="1"/>
    <row r="372" ht="21.75" customHeight="1"/>
    <row r="375" ht="13.5" customHeight="1"/>
    <row r="376" ht="13.5" customHeight="1"/>
    <row r="378" ht="25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32.25" customHeight="1"/>
    <row r="392" ht="19.5" customHeight="1"/>
    <row r="393" ht="19.5" customHeight="1"/>
    <row r="394" ht="19.5" customHeight="1"/>
    <row r="395" ht="24.75" customHeight="1"/>
    <row r="396" ht="19.5" customHeight="1"/>
    <row r="397" ht="19.5" customHeight="1"/>
    <row r="398" ht="19.5" customHeight="1"/>
    <row r="399" ht="24.75" customHeight="1"/>
    <row r="400" ht="24.75" customHeight="1"/>
    <row r="401" ht="23.25" customHeight="1"/>
    <row r="402" ht="25.5" customHeight="1"/>
    <row r="403" ht="19.5" customHeight="1"/>
    <row r="405" ht="22.5" customHeight="1"/>
    <row r="408" ht="26.25" customHeight="1"/>
    <row r="409" ht="21.75" customHeight="1"/>
    <row r="412" ht="13.5" customHeight="1"/>
    <row r="413" ht="13.5" customHeight="1"/>
    <row r="415" ht="25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32.25" customHeight="1"/>
    <row r="429" ht="19.5" customHeight="1"/>
    <row r="430" ht="19.5" customHeight="1"/>
    <row r="431" ht="19.5" customHeight="1"/>
    <row r="432" ht="24.75" customHeight="1"/>
    <row r="433" ht="19.5" customHeight="1"/>
    <row r="434" ht="19.5" customHeight="1"/>
    <row r="435" ht="16.5" customHeight="1"/>
    <row r="436" ht="16.5" customHeight="1"/>
    <row r="437" ht="24.75" customHeight="1"/>
    <row r="438" ht="23.25" customHeight="1"/>
    <row r="439" ht="25.5" customHeight="1"/>
    <row r="440" ht="19.5" customHeight="1"/>
    <row r="442" ht="3.75" customHeight="1"/>
  </sheetData>
  <mergeCells count="4">
    <mergeCell ref="D7:E7"/>
    <mergeCell ref="F7:G7"/>
    <mergeCell ref="A4:G4"/>
    <mergeCell ref="A5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1"/>
  <sheetViews>
    <sheetView workbookViewId="0" topLeftCell="A1">
      <selection activeCell="B19" sqref="B19"/>
    </sheetView>
  </sheetViews>
  <sheetFormatPr defaultColWidth="9.140625" defaultRowHeight="12.75"/>
  <cols>
    <col min="1" max="1" width="4.8515625" style="0" customWidth="1"/>
    <col min="2" max="2" width="39.8515625" style="0" customWidth="1"/>
    <col min="3" max="3" width="8.421875" style="0" customWidth="1"/>
    <col min="4" max="4" width="12.28125" style="0" customWidth="1"/>
    <col min="5" max="5" width="18.57421875" style="0" customWidth="1"/>
    <col min="6" max="6" width="17.8515625" style="0" customWidth="1"/>
    <col min="7" max="7" width="22.28125" style="0" customWidth="1"/>
    <col min="8" max="8" width="14.8515625" style="0" bestFit="1" customWidth="1"/>
    <col min="9" max="9" width="18.57421875" style="0" customWidth="1"/>
    <col min="10" max="10" width="23.00390625" style="0" customWidth="1"/>
    <col min="11" max="11" width="14.140625" style="0" customWidth="1"/>
  </cols>
  <sheetData>
    <row r="1" spans="1:6" ht="15" customHeight="1">
      <c r="A1" s="1" t="s">
        <v>0</v>
      </c>
      <c r="B1" s="2"/>
      <c r="C1" s="3"/>
      <c r="D1" s="3"/>
      <c r="E1" s="4" t="s">
        <v>1</v>
      </c>
      <c r="F1" s="5"/>
    </row>
    <row r="2" spans="1:6" ht="16.5" customHeight="1">
      <c r="A2" s="6" t="s">
        <v>2</v>
      </c>
      <c r="B2" s="6"/>
      <c r="C2" s="7"/>
      <c r="D2" s="7"/>
      <c r="E2" s="8" t="s">
        <v>3</v>
      </c>
      <c r="F2" s="9"/>
    </row>
    <row r="3" spans="1:6" ht="2.25" customHeight="1">
      <c r="A3" s="10" t="s">
        <v>4</v>
      </c>
      <c r="B3" s="11"/>
      <c r="C3" s="7"/>
      <c r="D3" s="7"/>
      <c r="E3" s="7"/>
      <c r="F3" s="12"/>
    </row>
    <row r="4" spans="1:6" s="16" customFormat="1" ht="21.75" customHeight="1">
      <c r="A4" s="13" t="s">
        <v>5</v>
      </c>
      <c r="B4" s="14"/>
      <c r="C4" s="14"/>
      <c r="D4" s="14"/>
      <c r="E4" s="14"/>
      <c r="F4" s="15"/>
    </row>
    <row r="5" spans="1:6" ht="16.5" customHeight="1">
      <c r="A5" s="17" t="s">
        <v>6</v>
      </c>
      <c r="B5" s="8"/>
      <c r="C5" s="8"/>
      <c r="D5" s="8"/>
      <c r="E5" s="8"/>
      <c r="F5" s="9"/>
    </row>
    <row r="6" spans="1:6" ht="11.25" customHeight="1">
      <c r="A6" s="18"/>
      <c r="B6" s="19"/>
      <c r="C6" s="19"/>
      <c r="D6" s="19"/>
      <c r="E6" s="19"/>
      <c r="F6" s="20" t="s">
        <v>7</v>
      </c>
    </row>
    <row r="7" spans="1:6" ht="18" customHeight="1">
      <c r="A7" s="21" t="s">
        <v>8</v>
      </c>
      <c r="B7" s="22" t="s">
        <v>9</v>
      </c>
      <c r="C7" s="23" t="s">
        <v>10</v>
      </c>
      <c r="D7" s="22" t="s">
        <v>11</v>
      </c>
      <c r="E7" s="23" t="s">
        <v>12</v>
      </c>
      <c r="F7" s="23" t="s">
        <v>13</v>
      </c>
    </row>
    <row r="8" spans="1:6" ht="6.75" customHeight="1">
      <c r="A8" s="24" t="s">
        <v>14</v>
      </c>
      <c r="B8" s="24" t="s">
        <v>15</v>
      </c>
      <c r="C8" s="24" t="s">
        <v>16</v>
      </c>
      <c r="D8" s="24" t="s">
        <v>17</v>
      </c>
      <c r="E8" s="24" t="s">
        <v>18</v>
      </c>
      <c r="F8" s="24" t="s">
        <v>19</v>
      </c>
    </row>
    <row r="9" spans="1:6" ht="12.75" customHeight="1">
      <c r="A9" s="25" t="s">
        <v>20</v>
      </c>
      <c r="B9" s="26" t="s">
        <v>21</v>
      </c>
      <c r="C9" s="27">
        <v>100</v>
      </c>
      <c r="D9" s="28"/>
      <c r="E9" s="29">
        <f>E10+E13+E16+E23+E26</f>
        <v>205608255914</v>
      </c>
      <c r="F9" s="29">
        <f>F10+F13+F16+F23+F26</f>
        <v>153499750851</v>
      </c>
    </row>
    <row r="10" spans="1:6" ht="12.75" customHeight="1">
      <c r="A10" s="30" t="s">
        <v>22</v>
      </c>
      <c r="B10" s="31" t="s">
        <v>23</v>
      </c>
      <c r="C10" s="32">
        <v>110</v>
      </c>
      <c r="D10" s="33"/>
      <c r="E10" s="34">
        <f>E11+E12</f>
        <v>5634592784</v>
      </c>
      <c r="F10" s="34">
        <f>F11+F12</f>
        <v>679128354</v>
      </c>
    </row>
    <row r="11" spans="1:6" ht="12.75" customHeight="1">
      <c r="A11" s="35">
        <v>1</v>
      </c>
      <c r="B11" s="36" t="s">
        <v>24</v>
      </c>
      <c r="C11" s="37">
        <v>111</v>
      </c>
      <c r="D11" s="35" t="s">
        <v>25</v>
      </c>
      <c r="E11" s="36">
        <f>'[1]Tong hop phat sinh'!$BO$3+'[1]Tong hop phat sinh'!$BO$4</f>
        <v>5634592784</v>
      </c>
      <c r="F11" s="36">
        <v>679128354</v>
      </c>
    </row>
    <row r="12" spans="1:6" ht="12.75" customHeight="1">
      <c r="A12" s="35">
        <v>2</v>
      </c>
      <c r="B12" s="36" t="s">
        <v>26</v>
      </c>
      <c r="C12" s="37">
        <v>112</v>
      </c>
      <c r="D12" s="35"/>
      <c r="E12" s="36"/>
      <c r="F12" s="36"/>
    </row>
    <row r="13" spans="1:6" ht="12.75" customHeight="1">
      <c r="A13" s="33" t="s">
        <v>27</v>
      </c>
      <c r="B13" s="31" t="s">
        <v>28</v>
      </c>
      <c r="C13" s="32">
        <v>120</v>
      </c>
      <c r="D13" s="33" t="s">
        <v>29</v>
      </c>
      <c r="E13" s="34">
        <f>SUM(E14:E15)</f>
        <v>0</v>
      </c>
      <c r="F13" s="34">
        <f>SUM(F14:F15)</f>
        <v>0</v>
      </c>
    </row>
    <row r="14" spans="1:6" ht="12.75" customHeight="1">
      <c r="A14" s="35">
        <v>1</v>
      </c>
      <c r="B14" s="36" t="s">
        <v>30</v>
      </c>
      <c r="C14" s="37">
        <v>121</v>
      </c>
      <c r="D14" s="35"/>
      <c r="E14" s="36"/>
      <c r="F14" s="36"/>
    </row>
    <row r="15" spans="1:6" ht="12.75" customHeight="1">
      <c r="A15" s="35">
        <v>2</v>
      </c>
      <c r="B15" s="36" t="s">
        <v>31</v>
      </c>
      <c r="C15" s="37">
        <v>129</v>
      </c>
      <c r="D15" s="35"/>
      <c r="E15" s="36"/>
      <c r="F15" s="36"/>
    </row>
    <row r="16" spans="1:6" ht="12.75" customHeight="1">
      <c r="A16" s="30" t="s">
        <v>32</v>
      </c>
      <c r="B16" s="31" t="s">
        <v>33</v>
      </c>
      <c r="C16" s="32">
        <v>130</v>
      </c>
      <c r="D16" s="33"/>
      <c r="E16" s="34">
        <f>SUM(E17:E22)</f>
        <v>122423179546</v>
      </c>
      <c r="F16" s="34">
        <f>SUM(F17:F22)</f>
        <v>80143468029</v>
      </c>
    </row>
    <row r="17" spans="1:6" ht="12.75" customHeight="1">
      <c r="A17" s="35">
        <v>1</v>
      </c>
      <c r="B17" s="36" t="s">
        <v>34</v>
      </c>
      <c r="C17" s="37">
        <v>131</v>
      </c>
      <c r="D17" s="35"/>
      <c r="E17" s="36">
        <f>'[1]Tong hop phat sinh'!$D$69</f>
        <v>98781468519</v>
      </c>
      <c r="F17" s="36">
        <v>60431142137</v>
      </c>
    </row>
    <row r="18" spans="1:6" ht="12.75" customHeight="1">
      <c r="A18" s="35">
        <v>2</v>
      </c>
      <c r="B18" s="36" t="s">
        <v>35</v>
      </c>
      <c r="C18" s="37">
        <v>132</v>
      </c>
      <c r="D18" s="35"/>
      <c r="E18" s="36">
        <f>'[1]Tong hop phat sinh'!$Z$69</f>
        <v>18260269456</v>
      </c>
      <c r="F18" s="36">
        <v>13466660188</v>
      </c>
    </row>
    <row r="19" spans="1:6" ht="12.75" customHeight="1">
      <c r="A19" s="35">
        <v>3</v>
      </c>
      <c r="B19" s="36" t="s">
        <v>36</v>
      </c>
      <c r="C19" s="37">
        <v>133</v>
      </c>
      <c r="D19" s="35"/>
      <c r="E19" s="36">
        <f>'[1]Tong hop phat sinh'!$BO$7</f>
        <v>0</v>
      </c>
      <c r="F19" s="36">
        <f>'[2]Tong hop phat sinh'!$BN$7</f>
        <v>0</v>
      </c>
    </row>
    <row r="20" spans="1:6" ht="12.75" customHeight="1">
      <c r="A20" s="35">
        <v>4</v>
      </c>
      <c r="B20" s="36" t="s">
        <v>37</v>
      </c>
      <c r="C20" s="37">
        <v>134</v>
      </c>
      <c r="D20" s="35"/>
      <c r="E20" s="36" t="s">
        <v>38</v>
      </c>
      <c r="F20" s="36" t="s">
        <v>38</v>
      </c>
    </row>
    <row r="21" spans="1:6" ht="12.75" customHeight="1">
      <c r="A21" s="35">
        <v>5</v>
      </c>
      <c r="B21" s="36" t="s">
        <v>39</v>
      </c>
      <c r="C21" s="37">
        <v>135</v>
      </c>
      <c r="D21" s="35" t="s">
        <v>40</v>
      </c>
      <c r="E21" s="36">
        <f>'[1]Tong hop phat sinh'!$G$69+'[1]Tong hop phat sinh'!$AE$69</f>
        <v>5443441571</v>
      </c>
      <c r="F21" s="36">
        <v>6307665704</v>
      </c>
    </row>
    <row r="22" spans="1:6" ht="12.75" customHeight="1">
      <c r="A22" s="35">
        <v>6</v>
      </c>
      <c r="B22" s="36" t="s">
        <v>41</v>
      </c>
      <c r="C22" s="37">
        <v>139</v>
      </c>
      <c r="D22" s="35"/>
      <c r="E22" s="36">
        <f>'[1]Tong hop phat sinh'!$BO$9</f>
        <v>-62000000</v>
      </c>
      <c r="F22" s="36">
        <v>-62000000</v>
      </c>
    </row>
    <row r="23" spans="1:6" ht="12.75" customHeight="1">
      <c r="A23" s="30" t="s">
        <v>42</v>
      </c>
      <c r="B23" s="31" t="s">
        <v>43</v>
      </c>
      <c r="C23" s="32">
        <v>140</v>
      </c>
      <c r="D23" s="33"/>
      <c r="E23" s="34">
        <f>SUM(E24:E25)</f>
        <v>56301048363</v>
      </c>
      <c r="F23" s="34">
        <f>SUM(F24:F25)</f>
        <v>38735194045</v>
      </c>
    </row>
    <row r="24" spans="1:6" ht="12.75" customHeight="1">
      <c r="A24" s="35">
        <v>1</v>
      </c>
      <c r="B24" s="36" t="s">
        <v>43</v>
      </c>
      <c r="C24" s="37">
        <v>141</v>
      </c>
      <c r="D24" s="35" t="s">
        <v>44</v>
      </c>
      <c r="E24" s="36">
        <f>'[1]Tong hop phat sinh'!$BO$12+'[1]Tong hop phat sinh'!$BO$13+'[1]Tong hop phat sinh'!$BO$14+'[1]Tong hop phat sinh'!$BO$15+'[1]Tong hop phat sinh'!$BO$16+'[1]Tong hop phat sinh'!$BO$17</f>
        <v>56301048363</v>
      </c>
      <c r="F24" s="36">
        <v>38735194045</v>
      </c>
    </row>
    <row r="25" spans="1:6" ht="12.75" customHeight="1">
      <c r="A25" s="35">
        <v>2</v>
      </c>
      <c r="B25" s="36" t="s">
        <v>45</v>
      </c>
      <c r="C25" s="37">
        <v>149</v>
      </c>
      <c r="D25" s="35"/>
      <c r="E25" s="36"/>
      <c r="F25" s="36"/>
    </row>
    <row r="26" spans="1:6" ht="12.75" customHeight="1">
      <c r="A26" s="30" t="s">
        <v>46</v>
      </c>
      <c r="B26" s="31" t="s">
        <v>47</v>
      </c>
      <c r="C26" s="32">
        <v>150</v>
      </c>
      <c r="D26" s="33"/>
      <c r="E26" s="34">
        <f>SUM(E27:E30)</f>
        <v>21249435221</v>
      </c>
      <c r="F26" s="34">
        <f>SUM(F27:F30)</f>
        <v>33941960423</v>
      </c>
    </row>
    <row r="27" spans="1:6" ht="12.75" customHeight="1">
      <c r="A27" s="35">
        <v>1</v>
      </c>
      <c r="B27" s="36" t="s">
        <v>48</v>
      </c>
      <c r="C27" s="37">
        <v>151</v>
      </c>
      <c r="D27" s="35"/>
      <c r="E27" s="38">
        <f>'[1]Tong hop phat sinh'!$BO$11</f>
        <v>15195418543</v>
      </c>
      <c r="F27" s="38">
        <v>26072842252</v>
      </c>
    </row>
    <row r="28" spans="1:6" ht="12.75" customHeight="1">
      <c r="A28" s="35">
        <v>2</v>
      </c>
      <c r="B28" s="36" t="s">
        <v>49</v>
      </c>
      <c r="C28" s="37">
        <v>152</v>
      </c>
      <c r="D28" s="35"/>
      <c r="E28" s="36">
        <f>'[1]Tong hop phat sinh'!$BO$6</f>
        <v>5753546021</v>
      </c>
      <c r="F28" s="36">
        <v>7850743244</v>
      </c>
    </row>
    <row r="29" spans="1:6" ht="12.75" customHeight="1">
      <c r="A29" s="35">
        <v>3</v>
      </c>
      <c r="B29" s="36" t="s">
        <v>50</v>
      </c>
      <c r="C29" s="37">
        <v>154</v>
      </c>
      <c r="D29" s="35" t="s">
        <v>51</v>
      </c>
      <c r="E29" s="36"/>
      <c r="F29" s="36"/>
    </row>
    <row r="30" spans="1:6" ht="12.75" customHeight="1">
      <c r="A30" s="35">
        <v>4</v>
      </c>
      <c r="B30" s="36" t="s">
        <v>47</v>
      </c>
      <c r="C30" s="37">
        <v>158</v>
      </c>
      <c r="D30" s="35"/>
      <c r="E30" s="36">
        <f>'[1]Tong hop phat sinh'!$BO$10</f>
        <v>300470657</v>
      </c>
      <c r="F30" s="36">
        <v>18374927</v>
      </c>
    </row>
    <row r="31" spans="1:6" ht="12.75" customHeight="1">
      <c r="A31" s="25" t="s">
        <v>52</v>
      </c>
      <c r="B31" s="26" t="s">
        <v>53</v>
      </c>
      <c r="C31" s="27">
        <v>200</v>
      </c>
      <c r="D31" s="28"/>
      <c r="E31" s="29">
        <f>E32+E37+E48+E51+E56</f>
        <v>567087081710</v>
      </c>
      <c r="F31" s="29">
        <f>F32+F37+F48+F51+F56</f>
        <v>533453195976</v>
      </c>
    </row>
    <row r="32" spans="1:6" ht="12.75" customHeight="1">
      <c r="A32" s="30" t="s">
        <v>22</v>
      </c>
      <c r="B32" s="31" t="s">
        <v>54</v>
      </c>
      <c r="C32" s="32">
        <v>210</v>
      </c>
      <c r="D32" s="33"/>
      <c r="E32" s="34">
        <f>SUM(E33:E36)</f>
        <v>0</v>
      </c>
      <c r="F32" s="34">
        <f>SUM(F33:F36)</f>
        <v>0</v>
      </c>
    </row>
    <row r="33" spans="1:6" ht="12.75" customHeight="1">
      <c r="A33" s="35">
        <v>1</v>
      </c>
      <c r="B33" s="36" t="s">
        <v>55</v>
      </c>
      <c r="C33" s="37">
        <v>211</v>
      </c>
      <c r="D33" s="33"/>
      <c r="E33" s="34"/>
      <c r="F33" s="34"/>
    </row>
    <row r="34" spans="1:6" ht="12.75" customHeight="1">
      <c r="A34" s="35">
        <v>2</v>
      </c>
      <c r="B34" s="36" t="s">
        <v>56</v>
      </c>
      <c r="C34" s="37">
        <v>212</v>
      </c>
      <c r="D34" s="33" t="s">
        <v>57</v>
      </c>
      <c r="E34" s="34"/>
      <c r="F34" s="34"/>
    </row>
    <row r="35" spans="1:6" ht="12.75" customHeight="1">
      <c r="A35" s="35">
        <v>3</v>
      </c>
      <c r="B35" s="36" t="s">
        <v>58</v>
      </c>
      <c r="C35" s="37">
        <v>213</v>
      </c>
      <c r="D35" s="33" t="s">
        <v>59</v>
      </c>
      <c r="E35" s="34"/>
      <c r="F35" s="34"/>
    </row>
    <row r="36" spans="1:6" ht="12.75" customHeight="1">
      <c r="A36" s="35">
        <v>4</v>
      </c>
      <c r="B36" s="36" t="s">
        <v>60</v>
      </c>
      <c r="C36" s="37">
        <v>219</v>
      </c>
      <c r="D36" s="33"/>
      <c r="E36" s="34"/>
      <c r="F36" s="34"/>
    </row>
    <row r="37" spans="1:6" ht="12.75" customHeight="1">
      <c r="A37" s="30" t="s">
        <v>27</v>
      </c>
      <c r="B37" s="31" t="s">
        <v>61</v>
      </c>
      <c r="C37" s="32">
        <v>220</v>
      </c>
      <c r="D37" s="33"/>
      <c r="E37" s="34">
        <f>E38+E41+E44+E47</f>
        <v>556480818310</v>
      </c>
      <c r="F37" s="34">
        <f>F38+F41+F44+F47</f>
        <v>520064575007</v>
      </c>
    </row>
    <row r="38" spans="1:6" ht="12.75" customHeight="1">
      <c r="A38" s="35">
        <v>1</v>
      </c>
      <c r="B38" s="36" t="s">
        <v>62</v>
      </c>
      <c r="C38" s="37">
        <v>221</v>
      </c>
      <c r="D38" s="35" t="s">
        <v>63</v>
      </c>
      <c r="E38" s="29">
        <f>E39+E40</f>
        <v>421825465330</v>
      </c>
      <c r="F38" s="29">
        <f>F39+F40</f>
        <v>395936563210</v>
      </c>
    </row>
    <row r="39" spans="1:7" ht="12.75" customHeight="1">
      <c r="A39" s="35"/>
      <c r="B39" s="39" t="s">
        <v>64</v>
      </c>
      <c r="C39" s="37">
        <v>222</v>
      </c>
      <c r="D39" s="35"/>
      <c r="E39" s="36">
        <f>'[1]Tong hop phat sinh'!$BO$18</f>
        <v>1016267294816</v>
      </c>
      <c r="F39" s="36">
        <v>956321539724</v>
      </c>
      <c r="G39" s="40">
        <f>F39+F42+F45</f>
        <v>1124996663013</v>
      </c>
    </row>
    <row r="40" spans="1:8" ht="12.75" customHeight="1">
      <c r="A40" s="35"/>
      <c r="B40" s="39" t="s">
        <v>65</v>
      </c>
      <c r="C40" s="37">
        <v>223</v>
      </c>
      <c r="D40" s="35"/>
      <c r="E40" s="38">
        <v>-594441829486</v>
      </c>
      <c r="F40" s="38">
        <v>-560384976514</v>
      </c>
      <c r="G40" s="40"/>
      <c r="H40">
        <v>-458656423632</v>
      </c>
    </row>
    <row r="41" spans="1:7" ht="12.75" customHeight="1">
      <c r="A41" s="35">
        <v>2</v>
      </c>
      <c r="B41" s="36" t="s">
        <v>66</v>
      </c>
      <c r="C41" s="37">
        <v>224</v>
      </c>
      <c r="D41" s="35" t="s">
        <v>67</v>
      </c>
      <c r="E41" s="41">
        <f>E42+E43</f>
        <v>123635993348</v>
      </c>
      <c r="F41" s="41">
        <f>F42+F43</f>
        <v>121882238372</v>
      </c>
      <c r="G41" s="40"/>
    </row>
    <row r="42" spans="1:6" ht="12.75" customHeight="1">
      <c r="A42" s="35"/>
      <c r="B42" s="39" t="s">
        <v>64</v>
      </c>
      <c r="C42" s="37">
        <v>225</v>
      </c>
      <c r="D42" s="35"/>
      <c r="E42" s="36">
        <f>'[1]Tong hop phat sinh'!$BO$19</f>
        <v>181084990089</v>
      </c>
      <c r="F42" s="36">
        <v>168124990089</v>
      </c>
    </row>
    <row r="43" spans="1:7" ht="12.75" customHeight="1">
      <c r="A43" s="35"/>
      <c r="B43" s="39" t="s">
        <v>65</v>
      </c>
      <c r="C43" s="37">
        <v>226</v>
      </c>
      <c r="D43" s="35"/>
      <c r="E43" s="36">
        <v>-57448996741</v>
      </c>
      <c r="F43" s="36">
        <v>-46242751717</v>
      </c>
      <c r="G43" s="40">
        <f>E40+E43+E46</f>
        <v>-652304630788</v>
      </c>
    </row>
    <row r="44" spans="1:7" ht="12.75" customHeight="1">
      <c r="A44" s="35">
        <v>3</v>
      </c>
      <c r="B44" s="36" t="s">
        <v>68</v>
      </c>
      <c r="C44" s="37">
        <v>227</v>
      </c>
      <c r="D44" s="35" t="s">
        <v>69</v>
      </c>
      <c r="E44" s="41">
        <f>E45+E46</f>
        <v>136328639</v>
      </c>
      <c r="F44" s="41">
        <f>F45+F46</f>
        <v>164234471</v>
      </c>
      <c r="G44" s="40">
        <f>E39+E42+E45</f>
        <v>1197902418105</v>
      </c>
    </row>
    <row r="45" spans="1:6" ht="12.75" customHeight="1">
      <c r="A45" s="35"/>
      <c r="B45" s="39" t="s">
        <v>64</v>
      </c>
      <c r="C45" s="37">
        <v>228</v>
      </c>
      <c r="D45" s="35"/>
      <c r="E45" s="36">
        <f>'[1]Tong hop phat sinh'!$BO$20</f>
        <v>550133200</v>
      </c>
      <c r="F45" s="36">
        <v>550133200</v>
      </c>
    </row>
    <row r="46" spans="1:7" ht="12.75" customHeight="1">
      <c r="A46" s="35"/>
      <c r="B46" s="39" t="s">
        <v>65</v>
      </c>
      <c r="C46" s="37">
        <v>229</v>
      </c>
      <c r="D46" s="35"/>
      <c r="E46" s="36">
        <v>-413804561</v>
      </c>
      <c r="F46" s="36">
        <v>-385898729</v>
      </c>
      <c r="G46" s="40">
        <f>E40+E43+E46</f>
        <v>-652304630788</v>
      </c>
    </row>
    <row r="47" spans="1:6" ht="12.75" customHeight="1">
      <c r="A47" s="35">
        <v>4</v>
      </c>
      <c r="B47" s="36" t="s">
        <v>70</v>
      </c>
      <c r="C47" s="37">
        <v>230</v>
      </c>
      <c r="D47" s="35" t="s">
        <v>71</v>
      </c>
      <c r="E47" s="38">
        <f>'[1]Tong hop phat sinh'!$BO$24</f>
        <v>10883030993</v>
      </c>
      <c r="F47" s="38">
        <v>2081538954</v>
      </c>
    </row>
    <row r="48" spans="1:6" ht="12.75" customHeight="1">
      <c r="A48" s="30" t="s">
        <v>32</v>
      </c>
      <c r="B48" s="31" t="s">
        <v>72</v>
      </c>
      <c r="C48" s="37">
        <v>240</v>
      </c>
      <c r="D48" s="35" t="s">
        <v>73</v>
      </c>
      <c r="E48" s="36">
        <f>SUM(E49:E50)</f>
        <v>0</v>
      </c>
      <c r="F48" s="36">
        <f>SUM(F49:F50)</f>
        <v>0</v>
      </c>
    </row>
    <row r="49" spans="1:6" ht="12.75" customHeight="1">
      <c r="A49" s="35"/>
      <c r="B49" s="36" t="s">
        <v>64</v>
      </c>
      <c r="C49" s="37">
        <v>241</v>
      </c>
      <c r="D49" s="35"/>
      <c r="E49" s="36"/>
      <c r="F49" s="36"/>
    </row>
    <row r="50" spans="1:6" ht="12.75" customHeight="1">
      <c r="A50" s="35"/>
      <c r="B50" s="36" t="s">
        <v>74</v>
      </c>
      <c r="C50" s="37">
        <v>242</v>
      </c>
      <c r="D50" s="35"/>
      <c r="E50" s="36"/>
      <c r="F50" s="36"/>
    </row>
    <row r="51" spans="1:6" ht="12.75" customHeight="1">
      <c r="A51" s="30" t="s">
        <v>42</v>
      </c>
      <c r="B51" s="31" t="s">
        <v>75</v>
      </c>
      <c r="C51" s="42">
        <v>250</v>
      </c>
      <c r="D51" s="43"/>
      <c r="E51" s="41">
        <f>SUM(E52:E55)</f>
        <v>10606263400</v>
      </c>
      <c r="F51" s="41">
        <f>SUM(F52:F55)</f>
        <v>10606263400</v>
      </c>
    </row>
    <row r="52" spans="1:6" ht="12.75" customHeight="1">
      <c r="A52" s="43">
        <v>1</v>
      </c>
      <c r="B52" s="44" t="s">
        <v>76</v>
      </c>
      <c r="C52" s="42">
        <v>251</v>
      </c>
      <c r="D52" s="43"/>
      <c r="E52" s="36"/>
      <c r="F52" s="36"/>
    </row>
    <row r="53" spans="1:6" ht="12.75" customHeight="1">
      <c r="A53" s="43">
        <v>2</v>
      </c>
      <c r="B53" s="44" t="s">
        <v>77</v>
      </c>
      <c r="C53" s="42">
        <v>252</v>
      </c>
      <c r="D53" s="43"/>
      <c r="E53" s="36">
        <f>'[1]Tong hop phat sinh'!$BO$22</f>
        <v>0</v>
      </c>
      <c r="F53" s="36">
        <f>'[2]Tong hop phat sinh'!$BN$22</f>
        <v>0</v>
      </c>
    </row>
    <row r="54" spans="1:7" ht="12.75" customHeight="1">
      <c r="A54" s="43">
        <v>3</v>
      </c>
      <c r="B54" s="44" t="s">
        <v>78</v>
      </c>
      <c r="C54" s="42">
        <v>258</v>
      </c>
      <c r="D54" s="43" t="s">
        <v>79</v>
      </c>
      <c r="E54" s="36">
        <f>'[1]Tong hop phat sinh'!$BO$23</f>
        <v>10606263400</v>
      </c>
      <c r="F54" s="36">
        <f>'[2]Tong hop phat sinh'!$BN$23</f>
        <v>10606263400</v>
      </c>
      <c r="G54" s="40">
        <f>413804561+57448996741+594441829486</f>
        <v>652304630788</v>
      </c>
    </row>
    <row r="55" spans="1:7" ht="12.75" customHeight="1">
      <c r="A55" s="43">
        <v>4</v>
      </c>
      <c r="B55" s="44" t="s">
        <v>80</v>
      </c>
      <c r="C55" s="42">
        <v>259</v>
      </c>
      <c r="D55" s="43"/>
      <c r="E55" s="36"/>
      <c r="F55" s="36"/>
      <c r="G55" s="40"/>
    </row>
    <row r="56" spans="1:6" ht="12.75" customHeight="1">
      <c r="A56" s="30" t="s">
        <v>46</v>
      </c>
      <c r="B56" s="31" t="s">
        <v>81</v>
      </c>
      <c r="C56" s="32">
        <v>260</v>
      </c>
      <c r="D56" s="33"/>
      <c r="E56" s="41">
        <f>SUM(E57:E59)</f>
        <v>0</v>
      </c>
      <c r="F56" s="41">
        <f>SUM(F57:F59)</f>
        <v>2782357569</v>
      </c>
    </row>
    <row r="57" spans="1:6" ht="12.75" customHeight="1">
      <c r="A57" s="35">
        <v>1</v>
      </c>
      <c r="B57" s="36" t="s">
        <v>82</v>
      </c>
      <c r="C57" s="42">
        <v>261</v>
      </c>
      <c r="D57" s="43" t="s">
        <v>83</v>
      </c>
      <c r="E57" s="36">
        <f>'[1]Tong hop phat sinh'!$BO$38</f>
        <v>0</v>
      </c>
      <c r="F57" s="36">
        <v>2782357569</v>
      </c>
    </row>
    <row r="58" spans="1:6" ht="12.75" customHeight="1">
      <c r="A58" s="35">
        <v>2</v>
      </c>
      <c r="B58" s="36" t="s">
        <v>84</v>
      </c>
      <c r="C58" s="42">
        <v>262</v>
      </c>
      <c r="D58" s="43" t="s">
        <v>85</v>
      </c>
      <c r="E58" s="34"/>
      <c r="F58" s="34"/>
    </row>
    <row r="59" spans="1:6" ht="12.75" customHeight="1">
      <c r="A59" s="35">
        <v>3</v>
      </c>
      <c r="B59" s="36" t="s">
        <v>81</v>
      </c>
      <c r="C59" s="42">
        <v>268</v>
      </c>
      <c r="D59" s="43"/>
      <c r="E59" s="34"/>
      <c r="F59" s="34"/>
    </row>
    <row r="60" spans="1:6" ht="12.75" customHeight="1">
      <c r="A60" s="45" t="s">
        <v>14</v>
      </c>
      <c r="B60" s="24" t="s">
        <v>15</v>
      </c>
      <c r="C60" s="24" t="s">
        <v>16</v>
      </c>
      <c r="D60" s="24"/>
      <c r="E60" s="24" t="s">
        <v>19</v>
      </c>
      <c r="F60" s="24" t="s">
        <v>19</v>
      </c>
    </row>
    <row r="61" spans="1:6" ht="15" customHeight="1">
      <c r="A61" s="46"/>
      <c r="B61" s="47" t="s">
        <v>86</v>
      </c>
      <c r="C61" s="48">
        <v>270</v>
      </c>
      <c r="D61" s="46"/>
      <c r="E61" s="49">
        <f>E9+E31</f>
        <v>772695337624</v>
      </c>
      <c r="F61" s="49">
        <f>F9+F31</f>
        <v>686952946827</v>
      </c>
    </row>
    <row r="62" spans="1:7" ht="27" customHeight="1">
      <c r="A62" s="50"/>
      <c r="B62" s="51"/>
      <c r="C62" s="52"/>
      <c r="D62" s="50"/>
      <c r="E62" s="53"/>
      <c r="F62" s="53"/>
      <c r="G62" s="40"/>
    </row>
    <row r="63" spans="1:6" ht="24" customHeight="1">
      <c r="A63" s="54" t="s">
        <v>87</v>
      </c>
      <c r="B63" s="8"/>
      <c r="C63" s="8"/>
      <c r="D63" s="8"/>
      <c r="E63" s="9"/>
      <c r="F63" s="9"/>
    </row>
    <row r="64" spans="1:11" ht="18" customHeight="1">
      <c r="A64" s="55" t="s">
        <v>88</v>
      </c>
      <c r="B64" s="8"/>
      <c r="C64" s="8"/>
      <c r="D64" s="8"/>
      <c r="E64" s="9"/>
      <c r="F64" s="9"/>
      <c r="I64" t="s">
        <v>89</v>
      </c>
      <c r="J64" t="s">
        <v>90</v>
      </c>
      <c r="K64" t="s">
        <v>91</v>
      </c>
    </row>
    <row r="65" spans="1:6" ht="9" customHeight="1">
      <c r="A65" s="56"/>
      <c r="B65" s="19"/>
      <c r="C65" s="19"/>
      <c r="D65" s="19"/>
      <c r="E65" s="20"/>
      <c r="F65" s="20"/>
    </row>
    <row r="66" spans="1:6" ht="18.75" customHeight="1">
      <c r="A66" s="57" t="s">
        <v>8</v>
      </c>
      <c r="B66" s="57" t="s">
        <v>92</v>
      </c>
      <c r="C66" s="58" t="s">
        <v>10</v>
      </c>
      <c r="D66" s="57" t="s">
        <v>11</v>
      </c>
      <c r="E66" s="58" t="s">
        <v>12</v>
      </c>
      <c r="F66" s="58" t="s">
        <v>13</v>
      </c>
    </row>
    <row r="67" spans="1:6" ht="4.5" customHeight="1">
      <c r="A67" s="45" t="s">
        <v>14</v>
      </c>
      <c r="B67" s="24" t="s">
        <v>15</v>
      </c>
      <c r="C67" s="24" t="s">
        <v>16</v>
      </c>
      <c r="D67" s="24"/>
      <c r="E67" s="24" t="s">
        <v>19</v>
      </c>
      <c r="F67" s="24" t="s">
        <v>19</v>
      </c>
    </row>
    <row r="68" spans="1:11" ht="18" customHeight="1">
      <c r="A68" s="59" t="s">
        <v>20</v>
      </c>
      <c r="B68" s="26" t="s">
        <v>93</v>
      </c>
      <c r="C68" s="60">
        <v>300</v>
      </c>
      <c r="D68" s="61"/>
      <c r="E68" s="41">
        <f>E69+E80</f>
        <v>603595532544</v>
      </c>
      <c r="F68" s="41">
        <f>F69+F80</f>
        <v>541314323145</v>
      </c>
      <c r="I68" s="36">
        <v>47193605815</v>
      </c>
      <c r="J68" s="36">
        <v>47582597558</v>
      </c>
      <c r="K68" s="36">
        <f>J68-I68</f>
        <v>388991743</v>
      </c>
    </row>
    <row r="69" spans="1:11" ht="18" customHeight="1">
      <c r="A69" s="30" t="s">
        <v>22</v>
      </c>
      <c r="B69" s="31" t="s">
        <v>94</v>
      </c>
      <c r="C69" s="32">
        <v>310</v>
      </c>
      <c r="D69" s="33"/>
      <c r="E69" s="34">
        <f>SUM(E70:E78)</f>
        <v>316286163819</v>
      </c>
      <c r="F69" s="34">
        <f>SUM(F70:F79)</f>
        <v>290044408641</v>
      </c>
      <c r="I69" s="36">
        <v>13214209628</v>
      </c>
      <c r="J69" s="36">
        <v>13546331872</v>
      </c>
      <c r="K69" s="36">
        <f aca="true" t="shared" si="0" ref="K69:K75">J69-I69</f>
        <v>332122244</v>
      </c>
    </row>
    <row r="70" spans="1:11" ht="18" customHeight="1">
      <c r="A70" s="35">
        <v>1</v>
      </c>
      <c r="B70" s="36" t="s">
        <v>95</v>
      </c>
      <c r="C70" s="37">
        <v>311</v>
      </c>
      <c r="D70" s="35" t="s">
        <v>96</v>
      </c>
      <c r="E70" s="36">
        <f>'[1]Tong hop phat sinh'!$X$68+'[1]Tong hop phat sinh'!$Y$68</f>
        <v>99043267838</v>
      </c>
      <c r="F70" s="36">
        <v>153768706973</v>
      </c>
      <c r="I70" s="36">
        <v>2359680291</v>
      </c>
      <c r="J70" s="36">
        <v>1701813284</v>
      </c>
      <c r="K70" s="36">
        <f t="shared" si="0"/>
        <v>-657867007</v>
      </c>
    </row>
    <row r="71" spans="1:11" ht="18" customHeight="1">
      <c r="A71" s="35">
        <v>2</v>
      </c>
      <c r="B71" s="36" t="s">
        <v>97</v>
      </c>
      <c r="C71" s="37">
        <v>312</v>
      </c>
      <c r="D71" s="35"/>
      <c r="E71" s="36">
        <f>'[1]Tong hop phat sinh'!$Z$70</f>
        <v>94617751380</v>
      </c>
      <c r="F71" s="36">
        <v>63242974409</v>
      </c>
      <c r="I71" s="36">
        <v>12000000000</v>
      </c>
      <c r="J71" s="36">
        <v>12000000000</v>
      </c>
      <c r="K71" s="36">
        <f t="shared" si="0"/>
        <v>0</v>
      </c>
    </row>
    <row r="72" spans="1:11" ht="18" customHeight="1">
      <c r="A72" s="35">
        <v>3</v>
      </c>
      <c r="B72" s="36" t="s">
        <v>98</v>
      </c>
      <c r="C72" s="37">
        <v>313</v>
      </c>
      <c r="D72" s="35"/>
      <c r="E72" s="36">
        <f>'[1]Tong hop phat sinh'!$D$70</f>
        <v>475500</v>
      </c>
      <c r="F72" s="36">
        <v>475500</v>
      </c>
      <c r="I72" s="36">
        <v>5885914769</v>
      </c>
      <c r="J72" s="36">
        <v>6100335721</v>
      </c>
      <c r="K72" s="36">
        <f t="shared" si="0"/>
        <v>214420952</v>
      </c>
    </row>
    <row r="73" spans="1:11" ht="18" customHeight="1">
      <c r="A73" s="35">
        <v>4</v>
      </c>
      <c r="B73" s="36" t="s">
        <v>99</v>
      </c>
      <c r="C73" s="37">
        <v>314</v>
      </c>
      <c r="D73" s="35" t="s">
        <v>100</v>
      </c>
      <c r="E73" s="36">
        <f>'[1]Tong hop phat sinh'!$AA$68</f>
        <v>4131897821</v>
      </c>
      <c r="F73" s="36">
        <v>2623744132</v>
      </c>
      <c r="I73" s="36">
        <v>200000000</v>
      </c>
      <c r="J73" s="36">
        <v>200000000</v>
      </c>
      <c r="K73" s="36">
        <f t="shared" si="0"/>
        <v>0</v>
      </c>
    </row>
    <row r="74" spans="1:11" ht="18" customHeight="1">
      <c r="A74" s="35">
        <v>5</v>
      </c>
      <c r="B74" s="36" t="s">
        <v>101</v>
      </c>
      <c r="C74" s="37">
        <v>315</v>
      </c>
      <c r="D74" s="35"/>
      <c r="E74" s="36">
        <f>'[1]Tong hop phat sinh'!$AB$68</f>
        <v>4184411120</v>
      </c>
      <c r="F74" s="36">
        <v>18262904193</v>
      </c>
      <c r="I74" s="36">
        <v>5413520451</v>
      </c>
      <c r="J74" s="36">
        <v>5613646672</v>
      </c>
      <c r="K74" s="36">
        <f t="shared" si="0"/>
        <v>200126221</v>
      </c>
    </row>
    <row r="75" spans="1:11" ht="18" customHeight="1">
      <c r="A75" s="35">
        <v>6</v>
      </c>
      <c r="B75" s="62" t="s">
        <v>102</v>
      </c>
      <c r="C75" s="37">
        <v>316</v>
      </c>
      <c r="D75" s="35" t="s">
        <v>103</v>
      </c>
      <c r="E75" s="36">
        <f>'[1]Tong hop phat sinh'!$AC$68</f>
        <v>27548181828</v>
      </c>
      <c r="F75" s="36">
        <v>48181828</v>
      </c>
      <c r="I75" s="36">
        <v>8120280676</v>
      </c>
      <c r="J75" s="36">
        <v>8420470009</v>
      </c>
      <c r="K75" s="36">
        <f t="shared" si="0"/>
        <v>300189333</v>
      </c>
    </row>
    <row r="76" spans="1:11" ht="18" customHeight="1">
      <c r="A76" s="35">
        <v>7</v>
      </c>
      <c r="B76" s="36" t="s">
        <v>104</v>
      </c>
      <c r="C76" s="37">
        <v>317</v>
      </c>
      <c r="D76" s="35"/>
      <c r="E76" s="36">
        <f>'[1]Tong hop phat sinh'!$AD$70</f>
        <v>41577372242</v>
      </c>
      <c r="F76" s="36">
        <v>14065851658</v>
      </c>
      <c r="I76" s="36"/>
      <c r="J76" s="36"/>
      <c r="K76" s="36"/>
    </row>
    <row r="77" spans="1:11" ht="18" customHeight="1">
      <c r="A77" s="35">
        <v>8</v>
      </c>
      <c r="B77" s="36" t="s">
        <v>105</v>
      </c>
      <c r="C77" s="37">
        <v>318</v>
      </c>
      <c r="D77" s="35"/>
      <c r="E77" s="36"/>
      <c r="F77" s="36"/>
      <c r="I77" s="34">
        <f>SUM(I68:I76)</f>
        <v>94387211630</v>
      </c>
      <c r="J77" s="34">
        <f>SUM(J68:J76)</f>
        <v>95165195116</v>
      </c>
      <c r="K77" s="34">
        <f>SUM(K68:K76)</f>
        <v>777983486</v>
      </c>
    </row>
    <row r="78" spans="1:6" ht="18" customHeight="1">
      <c r="A78" s="35">
        <v>9</v>
      </c>
      <c r="B78" s="36" t="s">
        <v>106</v>
      </c>
      <c r="C78" s="37">
        <v>319</v>
      </c>
      <c r="D78" s="35" t="s">
        <v>107</v>
      </c>
      <c r="E78" s="36">
        <f>'[1]Tong hop phat sinh'!$AE$70+'[1]Tong hop phat sinh'!$AX$68+'[1]Tong hop phat sinh'!$G$70</f>
        <v>45182806090</v>
      </c>
      <c r="F78" s="36">
        <v>38031569948</v>
      </c>
    </row>
    <row r="79" spans="1:6" ht="18" customHeight="1">
      <c r="A79" s="35">
        <v>10</v>
      </c>
      <c r="B79" s="36" t="s">
        <v>108</v>
      </c>
      <c r="C79" s="37">
        <v>320</v>
      </c>
      <c r="D79" s="33"/>
      <c r="E79" s="34"/>
      <c r="F79" s="34"/>
    </row>
    <row r="80" spans="1:6" ht="18" customHeight="1">
      <c r="A80" s="30" t="s">
        <v>27</v>
      </c>
      <c r="B80" s="31" t="s">
        <v>109</v>
      </c>
      <c r="C80" s="32">
        <v>330</v>
      </c>
      <c r="D80" s="33"/>
      <c r="E80" s="34">
        <f>SUM(E81:E87)</f>
        <v>287309368725</v>
      </c>
      <c r="F80" s="34">
        <f>SUM(F81:F87)</f>
        <v>251269914504</v>
      </c>
    </row>
    <row r="81" spans="1:6" ht="18" customHeight="1">
      <c r="A81" s="35">
        <v>1</v>
      </c>
      <c r="B81" s="36" t="s">
        <v>110</v>
      </c>
      <c r="C81" s="37">
        <v>331</v>
      </c>
      <c r="D81" s="35"/>
      <c r="E81" s="36"/>
      <c r="F81" s="36"/>
    </row>
    <row r="82" spans="1:6" ht="18" customHeight="1">
      <c r="A82" s="35">
        <v>2</v>
      </c>
      <c r="B82" s="36" t="s">
        <v>111</v>
      </c>
      <c r="C82" s="37">
        <v>332</v>
      </c>
      <c r="D82" s="35" t="s">
        <v>112</v>
      </c>
      <c r="E82" s="36">
        <f>'[1]Tong hop phat sinh'!$AD$69</f>
        <v>80891181444</v>
      </c>
      <c r="F82" s="36">
        <v>102891181444</v>
      </c>
    </row>
    <row r="83" spans="1:6" ht="18" customHeight="1">
      <c r="A83" s="35">
        <v>3</v>
      </c>
      <c r="B83" s="36" t="s">
        <v>113</v>
      </c>
      <c r="C83" s="37">
        <v>333</v>
      </c>
      <c r="D83" s="35"/>
      <c r="E83" s="36"/>
      <c r="F83" s="36"/>
    </row>
    <row r="84" spans="1:6" ht="18" customHeight="1">
      <c r="A84" s="35">
        <v>4</v>
      </c>
      <c r="B84" s="36" t="s">
        <v>114</v>
      </c>
      <c r="C84" s="37">
        <v>334</v>
      </c>
      <c r="D84" s="35" t="s">
        <v>115</v>
      </c>
      <c r="E84" s="36">
        <f>'[1]Tong hop phat sinh'!$AF$68+'[1]Tong hop phat sinh'!$AG$68</f>
        <v>203163694125</v>
      </c>
      <c r="F84" s="36">
        <v>146277694125</v>
      </c>
    </row>
    <row r="85" spans="1:6" ht="18" customHeight="1">
      <c r="A85" s="35">
        <v>5</v>
      </c>
      <c r="B85" s="36" t="s">
        <v>116</v>
      </c>
      <c r="C85" s="37">
        <v>335</v>
      </c>
      <c r="D85" s="35" t="s">
        <v>85</v>
      </c>
      <c r="E85" s="36"/>
      <c r="F85" s="36"/>
    </row>
    <row r="86" spans="1:6" ht="18" customHeight="1">
      <c r="A86" s="35">
        <v>6</v>
      </c>
      <c r="B86" s="36" t="s">
        <v>117</v>
      </c>
      <c r="C86" s="37">
        <v>336</v>
      </c>
      <c r="D86" s="35"/>
      <c r="E86" s="36">
        <f>'[1]Tong hop phat sinh'!$AH$68</f>
        <v>3254493156</v>
      </c>
      <c r="F86" s="36">
        <v>2101038935</v>
      </c>
    </row>
    <row r="87" spans="1:6" ht="18" customHeight="1">
      <c r="A87" s="35">
        <v>7</v>
      </c>
      <c r="B87" s="62" t="s">
        <v>118</v>
      </c>
      <c r="C87" s="37">
        <v>337</v>
      </c>
      <c r="D87" s="35"/>
      <c r="E87" s="36"/>
      <c r="F87" s="41"/>
    </row>
    <row r="88" spans="1:6" ht="18" customHeight="1">
      <c r="A88" s="59" t="s">
        <v>52</v>
      </c>
      <c r="B88" s="63" t="s">
        <v>119</v>
      </c>
      <c r="C88" s="60">
        <v>400</v>
      </c>
      <c r="D88" s="61"/>
      <c r="E88" s="41">
        <f>E89+E102</f>
        <v>169099805080</v>
      </c>
      <c r="F88" s="41">
        <f>F89+F102</f>
        <v>145638623682</v>
      </c>
    </row>
    <row r="89" spans="1:6" ht="18" customHeight="1">
      <c r="A89" s="30" t="s">
        <v>22</v>
      </c>
      <c r="B89" s="64" t="s">
        <v>120</v>
      </c>
      <c r="C89" s="32">
        <v>410</v>
      </c>
      <c r="D89" s="33" t="s">
        <v>121</v>
      </c>
      <c r="E89" s="34">
        <f>E90+E92+E93+E94+E95+E96+E97+E98+E99+E100+E101+E91</f>
        <v>147056683275</v>
      </c>
      <c r="F89" s="34">
        <f>F90+F91+F92+F93+F94+F95+F96+F97+F98+F99+F100+F101</f>
        <v>121348480877</v>
      </c>
    </row>
    <row r="90" spans="1:6" ht="18" customHeight="1">
      <c r="A90" s="35">
        <v>1</v>
      </c>
      <c r="B90" s="36" t="s">
        <v>122</v>
      </c>
      <c r="C90" s="37">
        <v>411</v>
      </c>
      <c r="D90" s="35"/>
      <c r="E90" s="36">
        <f>'[1]Tong hop phat sinh'!$AI$69+'[1]Tong hop phat sinh'!$AJ$68+'[1]Tong hop phat sinh'!$AW$68</f>
        <v>100000000000</v>
      </c>
      <c r="F90" s="36">
        <f>106863866225+290000000-7153866225</f>
        <v>100000000000</v>
      </c>
    </row>
    <row r="91" spans="1:6" ht="18" customHeight="1">
      <c r="A91" s="35"/>
      <c r="B91" s="36" t="s">
        <v>123</v>
      </c>
      <c r="C91" s="37"/>
      <c r="D91" s="35"/>
      <c r="E91" s="36"/>
      <c r="F91" s="36"/>
    </row>
    <row r="92" spans="1:6" ht="18" customHeight="1">
      <c r="A92" s="35">
        <v>2</v>
      </c>
      <c r="B92" s="36" t="s">
        <v>124</v>
      </c>
      <c r="C92" s="37">
        <v>412</v>
      </c>
      <c r="D92" s="35"/>
      <c r="E92" s="36"/>
      <c r="F92" s="36"/>
    </row>
    <row r="93" spans="1:6" ht="18" customHeight="1">
      <c r="A93" s="35">
        <v>3</v>
      </c>
      <c r="B93" s="36" t="s">
        <v>125</v>
      </c>
      <c r="C93" s="37">
        <v>413</v>
      </c>
      <c r="D93" s="35"/>
      <c r="E93" s="36">
        <f>'[1]Tong hop phat sinh'!$AI$70</f>
        <v>1701813284</v>
      </c>
      <c r="F93" s="36">
        <v>1701813284</v>
      </c>
    </row>
    <row r="94" spans="1:6" ht="18" customHeight="1">
      <c r="A94" s="35">
        <v>4</v>
      </c>
      <c r="B94" s="36" t="s">
        <v>126</v>
      </c>
      <c r="C94" s="37">
        <v>414</v>
      </c>
      <c r="D94" s="35"/>
      <c r="E94" s="36"/>
      <c r="F94" s="36"/>
    </row>
    <row r="95" spans="1:6" ht="18" customHeight="1">
      <c r="A95" s="35">
        <v>5</v>
      </c>
      <c r="B95" s="36" t="s">
        <v>127</v>
      </c>
      <c r="C95" s="37">
        <v>415</v>
      </c>
      <c r="D95" s="35"/>
      <c r="E95" s="36">
        <f>'[1]Tong hop phat sinh'!$AM$68</f>
        <v>0</v>
      </c>
      <c r="F95" s="36">
        <f>'[2]Tong hop phat sinh'!$AL$67</f>
        <v>0</v>
      </c>
    </row>
    <row r="96" spans="1:6" ht="18" customHeight="1">
      <c r="A96" s="35">
        <v>6</v>
      </c>
      <c r="B96" s="36" t="s">
        <v>128</v>
      </c>
      <c r="C96" s="37">
        <v>416</v>
      </c>
      <c r="D96" s="35"/>
      <c r="E96" s="36">
        <f>'[1]Tong hop phat sinh'!$AN$68</f>
        <v>0</v>
      </c>
      <c r="F96" s="36">
        <f>'[2]Tong hop phat sinh'!$AM$67</f>
        <v>0</v>
      </c>
    </row>
    <row r="97" spans="1:6" ht="18" customHeight="1">
      <c r="A97" s="35">
        <v>7</v>
      </c>
      <c r="B97" s="36" t="s">
        <v>129</v>
      </c>
      <c r="C97" s="37">
        <v>417</v>
      </c>
      <c r="D97" s="35"/>
      <c r="E97" s="36">
        <f>'[1]Tong hop phat sinh'!$AO$68</f>
        <v>24788308073</v>
      </c>
      <c r="F97" s="36">
        <v>19646667593</v>
      </c>
    </row>
    <row r="98" spans="1:6" ht="18" customHeight="1">
      <c r="A98" s="35">
        <v>8</v>
      </c>
      <c r="B98" s="36" t="s">
        <v>130</v>
      </c>
      <c r="C98" s="37">
        <v>418</v>
      </c>
      <c r="D98" s="35"/>
      <c r="E98" s="36">
        <f>'[1]Tong hop phat sinh'!$AP$68</f>
        <v>0</v>
      </c>
      <c r="F98" s="36"/>
    </row>
    <row r="99" spans="1:6" ht="18" customHeight="1">
      <c r="A99" s="35">
        <v>9</v>
      </c>
      <c r="B99" s="36" t="s">
        <v>131</v>
      </c>
      <c r="C99" s="37">
        <v>419</v>
      </c>
      <c r="D99" s="35"/>
      <c r="E99" s="36"/>
      <c r="F99" s="36"/>
    </row>
    <row r="100" spans="1:6" ht="18" customHeight="1">
      <c r="A100" s="35">
        <v>10</v>
      </c>
      <c r="B100" s="36" t="s">
        <v>132</v>
      </c>
      <c r="C100" s="37">
        <v>420</v>
      </c>
      <c r="D100" s="35"/>
      <c r="E100" s="36">
        <f>'[1]Tong hop phat sinh'!$AS$68</f>
        <v>20566561918</v>
      </c>
      <c r="F100" s="36">
        <f>'[2]Tong hop phat sinh'!$AR$67</f>
        <v>0</v>
      </c>
    </row>
    <row r="101" spans="1:6" ht="18" customHeight="1">
      <c r="A101" s="35">
        <v>11</v>
      </c>
      <c r="B101" s="62" t="s">
        <v>133</v>
      </c>
      <c r="C101" s="37">
        <v>421</v>
      </c>
      <c r="D101" s="35"/>
      <c r="E101" s="36"/>
      <c r="F101" s="41"/>
    </row>
    <row r="102" spans="1:6" ht="18" customHeight="1">
      <c r="A102" s="30" t="s">
        <v>27</v>
      </c>
      <c r="B102" s="65" t="s">
        <v>134</v>
      </c>
      <c r="C102" s="32">
        <v>430</v>
      </c>
      <c r="D102" s="33"/>
      <c r="E102" s="41">
        <f>SUM(E103:E105)</f>
        <v>22043121805</v>
      </c>
      <c r="F102" s="41">
        <f>SUM(F103:F105)</f>
        <v>24290142805</v>
      </c>
    </row>
    <row r="103" spans="1:6" ht="18" customHeight="1">
      <c r="A103" s="35">
        <v>1</v>
      </c>
      <c r="B103" s="36" t="s">
        <v>135</v>
      </c>
      <c r="C103" s="37">
        <v>431</v>
      </c>
      <c r="D103" s="35"/>
      <c r="E103" s="66">
        <f>'[1]Tong hop phat sinh'!$AT$68+'[1]Tong hop phat sinh'!$AU$68+'[1]Tong hop phat sinh'!$AV$68</f>
        <v>22043121805</v>
      </c>
      <c r="F103" s="36">
        <v>24290142805</v>
      </c>
    </row>
    <row r="104" spans="1:6" ht="18" customHeight="1">
      <c r="A104" s="30">
        <v>2</v>
      </c>
      <c r="B104" s="67" t="s">
        <v>136</v>
      </c>
      <c r="C104" s="68">
        <v>432</v>
      </c>
      <c r="D104" s="69" t="s">
        <v>137</v>
      </c>
      <c r="E104" s="70">
        <v>0</v>
      </c>
      <c r="F104" s="70">
        <f>'[2]Tong hop phat sinh'!$AX$67</f>
        <v>0</v>
      </c>
    </row>
    <row r="105" spans="1:6" ht="18" customHeight="1">
      <c r="A105" s="43">
        <v>3</v>
      </c>
      <c r="B105" s="67" t="s">
        <v>138</v>
      </c>
      <c r="C105" s="42">
        <v>433</v>
      </c>
      <c r="D105" s="43"/>
      <c r="E105" s="70">
        <f>'[1]Tong hop phat sinh'!$AY$68</f>
        <v>0</v>
      </c>
      <c r="F105" s="66">
        <f>'[3]Tong hop phat sinh'!$AX$67</f>
        <v>0</v>
      </c>
    </row>
    <row r="106" spans="1:6" ht="18" customHeight="1">
      <c r="A106" s="45" t="s">
        <v>14</v>
      </c>
      <c r="B106" s="24" t="s">
        <v>15</v>
      </c>
      <c r="C106" s="24" t="s">
        <v>16</v>
      </c>
      <c r="D106" s="24"/>
      <c r="E106" s="24" t="s">
        <v>19</v>
      </c>
      <c r="F106" s="70" t="s">
        <v>139</v>
      </c>
    </row>
    <row r="107" spans="1:6" ht="18.75" customHeight="1">
      <c r="A107" s="46"/>
      <c r="B107" s="47" t="s">
        <v>140</v>
      </c>
      <c r="C107" s="48">
        <v>440</v>
      </c>
      <c r="D107" s="46"/>
      <c r="E107" s="49">
        <f>E68+E88</f>
        <v>772695337624</v>
      </c>
      <c r="F107" s="49">
        <f>F68+F88</f>
        <v>686952946827</v>
      </c>
    </row>
    <row r="108" spans="1:6" ht="18.75" customHeight="1">
      <c r="A108" s="50"/>
      <c r="B108" s="71"/>
      <c r="C108" s="50"/>
      <c r="D108" s="50"/>
      <c r="E108" s="53">
        <f>E61-E107</f>
        <v>0</v>
      </c>
      <c r="F108" s="53">
        <f>F107-F61</f>
        <v>0</v>
      </c>
    </row>
    <row r="109" spans="1:6" ht="18.75" customHeight="1">
      <c r="A109" s="50"/>
      <c r="B109" s="71"/>
      <c r="C109" s="50"/>
      <c r="D109" s="50"/>
      <c r="E109" s="53"/>
      <c r="F109" s="53"/>
    </row>
    <row r="110" spans="1:6" ht="35.25" customHeight="1">
      <c r="A110" s="50" t="s">
        <v>38</v>
      </c>
      <c r="B110" s="362" t="s">
        <v>141</v>
      </c>
      <c r="C110" s="362"/>
      <c r="D110" s="362"/>
      <c r="E110" s="362"/>
      <c r="F110" s="362"/>
    </row>
    <row r="111" spans="1:6" ht="18.75" customHeight="1">
      <c r="A111" s="50"/>
      <c r="B111" s="71"/>
      <c r="C111" s="50"/>
      <c r="D111" s="50"/>
      <c r="E111" s="53"/>
      <c r="F111" s="53"/>
    </row>
    <row r="112" spans="1:6" ht="25.5" customHeight="1">
      <c r="A112" s="363" t="s">
        <v>142</v>
      </c>
      <c r="B112" s="364"/>
      <c r="C112" s="365"/>
      <c r="D112" s="72" t="s">
        <v>11</v>
      </c>
      <c r="E112" s="58" t="s">
        <v>143</v>
      </c>
      <c r="F112" s="58" t="s">
        <v>144</v>
      </c>
    </row>
    <row r="113" spans="1:6" ht="18.75" customHeight="1">
      <c r="A113" s="73"/>
      <c r="B113" s="74"/>
      <c r="C113" s="75"/>
      <c r="D113" s="75"/>
      <c r="E113" s="76"/>
      <c r="F113" s="76"/>
    </row>
    <row r="114" spans="1:6" ht="18.75" customHeight="1">
      <c r="A114" s="77"/>
      <c r="B114" s="71"/>
      <c r="C114" s="78"/>
      <c r="D114" s="78"/>
      <c r="E114" s="41"/>
      <c r="F114" s="41"/>
    </row>
    <row r="115" spans="1:6" ht="18.75" customHeight="1">
      <c r="A115" s="79">
        <v>1</v>
      </c>
      <c r="B115" s="80" t="s">
        <v>145</v>
      </c>
      <c r="C115" s="81"/>
      <c r="D115" s="78">
        <v>23</v>
      </c>
      <c r="E115" s="41"/>
      <c r="F115" s="41"/>
    </row>
    <row r="116" spans="1:6" ht="18.75" customHeight="1">
      <c r="A116" s="79">
        <v>2</v>
      </c>
      <c r="B116" s="80" t="s">
        <v>146</v>
      </c>
      <c r="C116" s="81"/>
      <c r="D116" s="78"/>
      <c r="E116" s="41"/>
      <c r="F116" s="41"/>
    </row>
    <row r="117" spans="1:6" ht="18.75" customHeight="1">
      <c r="A117" s="82" t="s">
        <v>147</v>
      </c>
      <c r="B117" s="83" t="s">
        <v>148</v>
      </c>
      <c r="C117" s="81"/>
      <c r="D117" s="78"/>
      <c r="E117" s="41"/>
      <c r="F117" s="41"/>
    </row>
    <row r="118" spans="1:6" ht="18.75" customHeight="1">
      <c r="A118" s="82" t="s">
        <v>149</v>
      </c>
      <c r="B118" s="83" t="s">
        <v>150</v>
      </c>
      <c r="C118" s="81"/>
      <c r="D118" s="78"/>
      <c r="E118" s="41"/>
      <c r="F118" s="41"/>
    </row>
    <row r="119" spans="1:6" ht="18.75" customHeight="1">
      <c r="A119" s="82" t="s">
        <v>151</v>
      </c>
      <c r="B119" s="83" t="s">
        <v>152</v>
      </c>
      <c r="C119" s="81"/>
      <c r="D119" s="78"/>
      <c r="E119" s="41"/>
      <c r="F119" s="41"/>
    </row>
    <row r="120" spans="1:6" ht="18.75" customHeight="1">
      <c r="A120" s="79">
        <v>3</v>
      </c>
      <c r="B120" s="80" t="s">
        <v>153</v>
      </c>
      <c r="C120" s="81"/>
      <c r="D120" s="78"/>
      <c r="E120" s="41"/>
      <c r="F120" s="41"/>
    </row>
    <row r="121" spans="1:6" ht="18.75" customHeight="1">
      <c r="A121" s="79">
        <v>4</v>
      </c>
      <c r="B121" s="80" t="s">
        <v>154</v>
      </c>
      <c r="C121" s="81"/>
      <c r="D121" s="78"/>
      <c r="E121" s="41"/>
      <c r="F121" s="41">
        <v>84680771</v>
      </c>
    </row>
    <row r="122" spans="1:6" ht="18.75" customHeight="1">
      <c r="A122" s="79">
        <v>5</v>
      </c>
      <c r="B122" s="80" t="s">
        <v>155</v>
      </c>
      <c r="C122" s="81"/>
      <c r="D122" s="78"/>
      <c r="E122" s="41"/>
      <c r="F122" s="41"/>
    </row>
    <row r="123" spans="1:6" ht="18.75" customHeight="1">
      <c r="A123" s="79">
        <v>6</v>
      </c>
      <c r="B123" s="80" t="s">
        <v>156</v>
      </c>
      <c r="C123" s="81"/>
      <c r="D123" s="78"/>
      <c r="E123" s="41"/>
      <c r="F123" s="41"/>
    </row>
    <row r="124" spans="1:6" ht="18.75" customHeight="1">
      <c r="A124" s="79"/>
      <c r="B124" s="84"/>
      <c r="C124" s="81"/>
      <c r="D124" s="78"/>
      <c r="E124" s="41"/>
      <c r="F124" s="41"/>
    </row>
    <row r="125" spans="1:6" ht="18.75" customHeight="1">
      <c r="A125" s="85"/>
      <c r="B125" s="86"/>
      <c r="C125" s="87"/>
      <c r="D125" s="87"/>
      <c r="E125" s="49"/>
      <c r="F125" s="49"/>
    </row>
    <row r="126" spans="1:6" ht="34.5" customHeight="1">
      <c r="A126" s="88"/>
      <c r="B126" s="88"/>
      <c r="C126" s="89" t="s">
        <v>38</v>
      </c>
      <c r="D126" s="89"/>
      <c r="E126" s="90" t="s">
        <v>157</v>
      </c>
      <c r="F126" s="91"/>
    </row>
    <row r="127" spans="1:6" ht="29.25" customHeight="1">
      <c r="A127" s="92" t="s">
        <v>158</v>
      </c>
      <c r="B127" s="93" t="s">
        <v>159</v>
      </c>
      <c r="C127" s="92"/>
      <c r="D127" s="92" t="s">
        <v>160</v>
      </c>
      <c r="E127" s="92"/>
      <c r="F127" s="92" t="s">
        <v>161</v>
      </c>
    </row>
    <row r="129" spans="2:6" ht="12.75">
      <c r="B129" t="s">
        <v>38</v>
      </c>
      <c r="E129" t="s">
        <v>38</v>
      </c>
      <c r="F129" t="s">
        <v>38</v>
      </c>
    </row>
    <row r="131" spans="2:5" ht="28.5" customHeight="1">
      <c r="B131" s="94" t="s">
        <v>162</v>
      </c>
      <c r="C131" s="94"/>
      <c r="D131" s="94" t="s">
        <v>163</v>
      </c>
      <c r="E131" s="94"/>
    </row>
  </sheetData>
  <mergeCells count="2">
    <mergeCell ref="B110:F110"/>
    <mergeCell ref="A112:C1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5"/>
  <sheetViews>
    <sheetView workbookViewId="0" topLeftCell="A73">
      <selection activeCell="A83" sqref="A83"/>
    </sheetView>
  </sheetViews>
  <sheetFormatPr defaultColWidth="9.140625" defaultRowHeight="12.75"/>
  <cols>
    <col min="1" max="1" width="39.7109375" style="40" customWidth="1"/>
    <col min="2" max="2" width="8.7109375" style="40" customWidth="1"/>
    <col min="3" max="3" width="16.140625" style="40" bestFit="1" customWidth="1"/>
    <col min="4" max="4" width="16.28125" style="40" customWidth="1"/>
    <col min="5" max="5" width="16.421875" style="40" customWidth="1"/>
    <col min="6" max="6" width="17.140625" style="40" customWidth="1"/>
    <col min="7" max="7" width="16.421875" style="40" customWidth="1"/>
    <col min="8" max="8" width="16.7109375" style="40" customWidth="1"/>
    <col min="9" max="16384" width="9.140625" style="40" customWidth="1"/>
  </cols>
  <sheetData>
    <row r="1" spans="1:8" ht="17.25" hidden="1">
      <c r="A1" s="147" t="s">
        <v>212</v>
      </c>
      <c r="B1" s="148"/>
      <c r="C1" s="148"/>
      <c r="D1" s="148"/>
      <c r="E1" s="148"/>
      <c r="F1" s="148"/>
      <c r="G1" s="149" t="s">
        <v>213</v>
      </c>
      <c r="H1" s="148"/>
    </row>
    <row r="2" spans="1:8" ht="17.25" hidden="1">
      <c r="A2" s="150" t="s">
        <v>214</v>
      </c>
      <c r="B2" s="148"/>
      <c r="C2" s="148"/>
      <c r="D2" s="148"/>
      <c r="E2" s="148"/>
      <c r="F2" s="148"/>
      <c r="G2" s="148"/>
      <c r="H2" s="148"/>
    </row>
    <row r="3" spans="1:8" ht="18.75" customHeight="1" hidden="1">
      <c r="A3" s="151" t="s">
        <v>215</v>
      </c>
      <c r="B3" s="152"/>
      <c r="C3" s="152"/>
      <c r="D3" s="152"/>
      <c r="E3" s="152"/>
      <c r="F3" s="152"/>
      <c r="G3" s="152"/>
      <c r="H3" s="152"/>
    </row>
    <row r="4" ht="15.75" customHeight="1" hidden="1"/>
    <row r="5" ht="15.75" customHeight="1" hidden="1">
      <c r="H5" s="40" t="s">
        <v>216</v>
      </c>
    </row>
    <row r="6" spans="1:8" ht="15.75" customHeight="1" hidden="1">
      <c r="A6" s="153" t="s">
        <v>38</v>
      </c>
      <c r="B6" s="154"/>
      <c r="C6" s="155" t="s">
        <v>217</v>
      </c>
      <c r="D6" s="156" t="s">
        <v>218</v>
      </c>
      <c r="E6" s="156"/>
      <c r="F6" s="156" t="s">
        <v>219</v>
      </c>
      <c r="G6" s="156"/>
      <c r="H6" s="155" t="s">
        <v>217</v>
      </c>
    </row>
    <row r="7" spans="1:8" ht="15.75" customHeight="1" hidden="1">
      <c r="A7" s="157" t="s">
        <v>170</v>
      </c>
      <c r="B7" s="158" t="s">
        <v>171</v>
      </c>
      <c r="C7" s="158" t="s">
        <v>220</v>
      </c>
      <c r="D7" s="158" t="s">
        <v>221</v>
      </c>
      <c r="E7" s="158" t="s">
        <v>222</v>
      </c>
      <c r="F7" s="158" t="s">
        <v>221</v>
      </c>
      <c r="G7" s="158" t="s">
        <v>222</v>
      </c>
      <c r="H7" s="158" t="s">
        <v>220</v>
      </c>
    </row>
    <row r="8" spans="1:8" ht="15.75" customHeight="1" hidden="1">
      <c r="A8" s="159"/>
      <c r="B8" s="160"/>
      <c r="C8" s="158" t="s">
        <v>223</v>
      </c>
      <c r="D8" s="160"/>
      <c r="E8" s="160"/>
      <c r="F8" s="160"/>
      <c r="G8" s="160"/>
      <c r="H8" s="158" t="s">
        <v>224</v>
      </c>
    </row>
    <row r="9" spans="1:8" ht="15.75" customHeight="1" hidden="1">
      <c r="A9" s="161" t="s">
        <v>38</v>
      </c>
      <c r="B9" s="161"/>
      <c r="C9" s="161"/>
      <c r="D9" s="161"/>
      <c r="E9" s="161"/>
      <c r="F9" s="161"/>
      <c r="G9" s="161"/>
      <c r="H9" s="161"/>
    </row>
    <row r="10" spans="1:8" ht="15.75" customHeight="1" hidden="1">
      <c r="A10" s="162" t="s">
        <v>225</v>
      </c>
      <c r="B10" s="163">
        <v>10</v>
      </c>
      <c r="C10" s="164">
        <f aca="true" t="shared" si="0" ref="C10:H10">SUM(C13:C20)+C11</f>
        <v>1300048132</v>
      </c>
      <c r="D10" s="164">
        <f t="shared" si="0"/>
        <v>1856966147</v>
      </c>
      <c r="E10" s="164">
        <f t="shared" si="0"/>
        <v>927326460</v>
      </c>
      <c r="F10" s="164">
        <f t="shared" si="0"/>
        <v>1856966147</v>
      </c>
      <c r="G10" s="164">
        <f t="shared" si="0"/>
        <v>927326460</v>
      </c>
      <c r="H10" s="164">
        <f t="shared" si="0"/>
        <v>2229687819</v>
      </c>
    </row>
    <row r="11" spans="1:8" ht="15.75" customHeight="1" hidden="1">
      <c r="A11" s="235" t="s">
        <v>226</v>
      </c>
      <c r="B11" s="166">
        <v>11</v>
      </c>
      <c r="C11" s="167"/>
      <c r="D11" s="167"/>
      <c r="E11" s="167"/>
      <c r="F11" s="167">
        <f>D11</f>
        <v>0</v>
      </c>
      <c r="G11" s="167">
        <f>E11</f>
        <v>0</v>
      </c>
      <c r="H11" s="167">
        <f>C11+F11-G11</f>
        <v>0</v>
      </c>
    </row>
    <row r="12" spans="1:8" ht="15.75" customHeight="1" hidden="1">
      <c r="A12" s="165" t="s">
        <v>227</v>
      </c>
      <c r="B12" s="166">
        <v>12</v>
      </c>
      <c r="C12" s="168"/>
      <c r="D12" s="167"/>
      <c r="E12" s="167"/>
      <c r="F12" s="167"/>
      <c r="G12" s="167"/>
      <c r="H12" s="167" t="s">
        <v>38</v>
      </c>
    </row>
    <row r="13" spans="1:8" ht="15.75" customHeight="1" hidden="1">
      <c r="A13" s="165" t="s">
        <v>228</v>
      </c>
      <c r="B13" s="166">
        <v>13</v>
      </c>
      <c r="C13" s="167"/>
      <c r="D13" s="167"/>
      <c r="E13" s="167"/>
      <c r="F13" s="167"/>
      <c r="G13" s="167"/>
      <c r="H13" s="167" t="s">
        <v>38</v>
      </c>
    </row>
    <row r="14" spans="1:8" ht="15.75" customHeight="1" hidden="1">
      <c r="A14" s="165" t="s">
        <v>229</v>
      </c>
      <c r="B14" s="166">
        <v>14</v>
      </c>
      <c r="C14" s="167"/>
      <c r="D14" s="167"/>
      <c r="E14" s="167"/>
      <c r="F14" s="167"/>
      <c r="G14" s="167"/>
      <c r="H14" s="167" t="s">
        <v>38</v>
      </c>
    </row>
    <row r="15" spans="1:8" ht="15.75" customHeight="1" hidden="1">
      <c r="A15" s="165" t="s">
        <v>230</v>
      </c>
      <c r="B15" s="166">
        <v>15</v>
      </c>
      <c r="C15" s="167"/>
      <c r="D15" s="167"/>
      <c r="E15" s="167"/>
      <c r="F15" s="167">
        <f aca="true" t="shared" si="1" ref="F15:G18">D15</f>
        <v>0</v>
      </c>
      <c r="G15" s="167">
        <f t="shared" si="1"/>
        <v>0</v>
      </c>
      <c r="H15" s="167">
        <f>C15+F15-G15</f>
        <v>0</v>
      </c>
    </row>
    <row r="16" spans="1:8" ht="15.75" customHeight="1" hidden="1">
      <c r="A16" s="165" t="s">
        <v>231</v>
      </c>
      <c r="B16" s="166"/>
      <c r="C16" s="167"/>
      <c r="D16" s="167"/>
      <c r="E16" s="167"/>
      <c r="F16" s="167"/>
      <c r="G16" s="167"/>
      <c r="H16" s="167"/>
    </row>
    <row r="17" spans="1:8" ht="15.75" customHeight="1" hidden="1">
      <c r="A17" s="165" t="s">
        <v>232</v>
      </c>
      <c r="B17" s="166">
        <v>16</v>
      </c>
      <c r="C17" s="167">
        <v>-230296818</v>
      </c>
      <c r="D17" s="167">
        <v>136049912</v>
      </c>
      <c r="E17" s="167">
        <v>680250</v>
      </c>
      <c r="F17" s="167">
        <f t="shared" si="1"/>
        <v>136049912</v>
      </c>
      <c r="G17" s="167">
        <f t="shared" si="1"/>
        <v>680250</v>
      </c>
      <c r="H17" s="167">
        <f>C17+F17-G17</f>
        <v>-94927156</v>
      </c>
    </row>
    <row r="18" spans="1:8" ht="15.75" customHeight="1" hidden="1">
      <c r="A18" s="165" t="s">
        <v>233</v>
      </c>
      <c r="B18" s="166">
        <v>17</v>
      </c>
      <c r="C18" s="167">
        <v>1530344950</v>
      </c>
      <c r="D18" s="167">
        <v>1717916235</v>
      </c>
      <c r="E18" s="167">
        <v>923646210</v>
      </c>
      <c r="F18" s="167">
        <f t="shared" si="1"/>
        <v>1717916235</v>
      </c>
      <c r="G18" s="167">
        <f t="shared" si="1"/>
        <v>923646210</v>
      </c>
      <c r="H18" s="167">
        <f>C18+F18-G18</f>
        <v>2324614975</v>
      </c>
    </row>
    <row r="19" spans="1:8" ht="15.75" customHeight="1" hidden="1">
      <c r="A19" s="165" t="s">
        <v>234</v>
      </c>
      <c r="B19" s="166">
        <v>18</v>
      </c>
      <c r="C19" s="167"/>
      <c r="D19" s="167"/>
      <c r="E19" s="167"/>
      <c r="F19" s="167"/>
      <c r="G19" s="167"/>
      <c r="H19" s="167" t="s">
        <v>38</v>
      </c>
    </row>
    <row r="20" spans="1:8" ht="15.75" customHeight="1" hidden="1">
      <c r="A20" s="165" t="s">
        <v>235</v>
      </c>
      <c r="B20" s="166">
        <v>19</v>
      </c>
      <c r="C20" s="167">
        <v>0</v>
      </c>
      <c r="D20" s="167">
        <v>3000000</v>
      </c>
      <c r="E20" s="167">
        <v>3000000</v>
      </c>
      <c r="F20" s="167">
        <f>D20</f>
        <v>3000000</v>
      </c>
      <c r="G20" s="167">
        <f>E20</f>
        <v>3000000</v>
      </c>
      <c r="H20" s="167">
        <v>0</v>
      </c>
    </row>
    <row r="21" spans="1:8" ht="15.75" customHeight="1" hidden="1">
      <c r="A21" s="162" t="s">
        <v>236</v>
      </c>
      <c r="B21" s="163">
        <v>30</v>
      </c>
      <c r="C21" s="169">
        <f aca="true" t="shared" si="2" ref="C21:H21">SUM(C22:C24)</f>
        <v>1323696000</v>
      </c>
      <c r="D21" s="169">
        <f t="shared" si="2"/>
        <v>1773108000</v>
      </c>
      <c r="E21" s="169">
        <f t="shared" si="2"/>
        <v>1323696000</v>
      </c>
      <c r="F21" s="169">
        <f t="shared" si="2"/>
        <v>1773108000</v>
      </c>
      <c r="G21" s="169">
        <f t="shared" si="2"/>
        <v>1323696000</v>
      </c>
      <c r="H21" s="169">
        <f t="shared" si="2"/>
        <v>1773108000</v>
      </c>
    </row>
    <row r="22" spans="1:8" ht="15.75" customHeight="1" hidden="1">
      <c r="A22" s="165" t="s">
        <v>237</v>
      </c>
      <c r="B22" s="166">
        <v>31</v>
      </c>
      <c r="C22" s="167"/>
      <c r="D22" s="167"/>
      <c r="E22" s="167"/>
      <c r="F22" s="170">
        <f aca="true" t="shared" si="3" ref="F22:G26">D22</f>
        <v>0</v>
      </c>
      <c r="G22" s="170">
        <f t="shared" si="3"/>
        <v>0</v>
      </c>
      <c r="H22" s="170">
        <f>C22+F22-G22</f>
        <v>0</v>
      </c>
    </row>
    <row r="23" spans="1:8" ht="15.75" customHeight="1" hidden="1">
      <c r="A23" s="165" t="s">
        <v>238</v>
      </c>
      <c r="B23" s="166">
        <v>32</v>
      </c>
      <c r="C23" s="167">
        <v>1323696000</v>
      </c>
      <c r="D23" s="167">
        <v>1773108000</v>
      </c>
      <c r="E23" s="167">
        <v>1323696000</v>
      </c>
      <c r="F23" s="170">
        <f t="shared" si="3"/>
        <v>1773108000</v>
      </c>
      <c r="G23" s="170">
        <f t="shared" si="3"/>
        <v>1323696000</v>
      </c>
      <c r="H23" s="170">
        <f>C23+F23-G23</f>
        <v>1773108000</v>
      </c>
    </row>
    <row r="24" spans="1:8" ht="15.75" customHeight="1" hidden="1">
      <c r="A24" s="165" t="s">
        <v>239</v>
      </c>
      <c r="B24" s="166">
        <v>33</v>
      </c>
      <c r="C24" s="167"/>
      <c r="D24" s="167"/>
      <c r="E24" s="167"/>
      <c r="F24" s="170">
        <f t="shared" si="3"/>
        <v>0</v>
      </c>
      <c r="G24" s="170">
        <f t="shared" si="3"/>
        <v>0</v>
      </c>
      <c r="H24" s="170">
        <f>C24+F24-G24</f>
        <v>0</v>
      </c>
    </row>
    <row r="25" spans="1:8" ht="15.75" customHeight="1" hidden="1">
      <c r="A25" s="171" t="s">
        <v>240</v>
      </c>
      <c r="B25" s="172"/>
      <c r="C25" s="173"/>
      <c r="D25" s="173"/>
      <c r="E25" s="173"/>
      <c r="F25" s="174">
        <f t="shared" si="3"/>
        <v>0</v>
      </c>
      <c r="G25" s="174">
        <f t="shared" si="3"/>
        <v>0</v>
      </c>
      <c r="H25" s="170">
        <f aca="true" t="shared" si="4" ref="H25:H30">C25+F25-G25</f>
        <v>0</v>
      </c>
    </row>
    <row r="26" spans="1:8" ht="15.75" customHeight="1" hidden="1">
      <c r="A26" s="171" t="s">
        <v>241</v>
      </c>
      <c r="B26" s="172"/>
      <c r="C26" s="173"/>
      <c r="D26" s="173"/>
      <c r="E26" s="173"/>
      <c r="F26" s="174">
        <f t="shared" si="3"/>
        <v>0</v>
      </c>
      <c r="G26" s="174">
        <f t="shared" si="3"/>
        <v>0</v>
      </c>
      <c r="H26" s="170">
        <f t="shared" si="4"/>
        <v>0</v>
      </c>
    </row>
    <row r="27" spans="1:8" ht="15.75" customHeight="1" hidden="1">
      <c r="A27" s="171" t="s">
        <v>242</v>
      </c>
      <c r="B27" s="172"/>
      <c r="C27" s="175">
        <f aca="true" t="shared" si="5" ref="C27:H27">SUM(C28:C30)</f>
        <v>0</v>
      </c>
      <c r="D27" s="175">
        <f t="shared" si="5"/>
        <v>0</v>
      </c>
      <c r="E27" s="175">
        <f t="shared" si="5"/>
        <v>0</v>
      </c>
      <c r="F27" s="175">
        <f t="shared" si="5"/>
        <v>0</v>
      </c>
      <c r="G27" s="175">
        <f t="shared" si="5"/>
        <v>0</v>
      </c>
      <c r="H27" s="175">
        <f t="shared" si="5"/>
        <v>0</v>
      </c>
    </row>
    <row r="28" spans="1:8" ht="15.75" customHeight="1" hidden="1">
      <c r="A28" s="176" t="s">
        <v>243</v>
      </c>
      <c r="B28" s="172"/>
      <c r="C28" s="173"/>
      <c r="D28" s="173"/>
      <c r="E28" s="173"/>
      <c r="F28" s="173"/>
      <c r="G28" s="173"/>
      <c r="H28" s="170">
        <f t="shared" si="4"/>
        <v>0</v>
      </c>
    </row>
    <row r="29" spans="1:8" ht="15.75" customHeight="1" hidden="1">
      <c r="A29" s="176" t="s">
        <v>244</v>
      </c>
      <c r="B29" s="172"/>
      <c r="C29" s="173"/>
      <c r="D29" s="173"/>
      <c r="E29" s="173"/>
      <c r="F29" s="173"/>
      <c r="G29" s="173"/>
      <c r="H29" s="170">
        <f t="shared" si="4"/>
        <v>0</v>
      </c>
    </row>
    <row r="30" spans="1:8" s="181" customFormat="1" ht="15.75" customHeight="1" hidden="1">
      <c r="A30" s="177" t="s">
        <v>245</v>
      </c>
      <c r="B30" s="178"/>
      <c r="C30" s="179"/>
      <c r="D30" s="179"/>
      <c r="E30" s="179"/>
      <c r="F30" s="179"/>
      <c r="G30" s="179"/>
      <c r="H30" s="180">
        <f t="shared" si="4"/>
        <v>0</v>
      </c>
    </row>
    <row r="31" spans="1:8" ht="15.75" customHeight="1" hidden="1">
      <c r="A31" s="182"/>
      <c r="B31" s="158"/>
      <c r="C31" s="183"/>
      <c r="D31" s="184"/>
      <c r="E31" s="184"/>
      <c r="F31" s="184"/>
      <c r="G31" s="158"/>
      <c r="H31" s="185"/>
    </row>
    <row r="32" spans="1:8" ht="15" customHeight="1" hidden="1">
      <c r="A32" s="186" t="s">
        <v>246</v>
      </c>
      <c r="B32" s="163">
        <v>40</v>
      </c>
      <c r="C32" s="164">
        <f aca="true" t="shared" si="6" ref="C32:H32">C10+C21+C25+C26+C27</f>
        <v>2623744132</v>
      </c>
      <c r="D32" s="164">
        <f t="shared" si="6"/>
        <v>3630074147</v>
      </c>
      <c r="E32" s="164">
        <f t="shared" si="6"/>
        <v>2251022460</v>
      </c>
      <c r="F32" s="164">
        <f t="shared" si="6"/>
        <v>3630074147</v>
      </c>
      <c r="G32" s="164">
        <f t="shared" si="6"/>
        <v>2251022460</v>
      </c>
      <c r="H32" s="164">
        <f t="shared" si="6"/>
        <v>4002795819</v>
      </c>
    </row>
    <row r="33" spans="1:8" ht="15" customHeight="1" hidden="1">
      <c r="A33" s="165"/>
      <c r="B33" s="167"/>
      <c r="C33" s="167"/>
      <c r="D33" s="167"/>
      <c r="E33" s="167"/>
      <c r="F33" s="167"/>
      <c r="G33" s="167"/>
      <c r="H33" s="167"/>
    </row>
    <row r="34" spans="1:8" ht="15" customHeight="1" hidden="1">
      <c r="A34" s="187"/>
      <c r="B34" s="188"/>
      <c r="C34" s="188"/>
      <c r="D34" s="188"/>
      <c r="E34" s="188"/>
      <c r="F34" s="188"/>
      <c r="G34" s="188"/>
      <c r="H34" s="188"/>
    </row>
    <row r="35" spans="1:8" ht="15" customHeight="1" hidden="1">
      <c r="A35" s="148"/>
      <c r="B35" s="148"/>
      <c r="C35" s="148"/>
      <c r="D35" s="148"/>
      <c r="E35" s="148"/>
      <c r="F35" s="148"/>
      <c r="G35" s="148"/>
      <c r="H35" s="148"/>
    </row>
    <row r="36" spans="1:8" ht="15" customHeight="1" hidden="1">
      <c r="A36" s="148"/>
      <c r="B36" s="148"/>
      <c r="C36" s="148"/>
      <c r="D36" s="148"/>
      <c r="E36" s="148"/>
      <c r="F36" s="148"/>
      <c r="G36" s="148"/>
      <c r="H36" s="148"/>
    </row>
    <row r="37" spans="1:8" ht="18.75" customHeight="1" hidden="1">
      <c r="A37" s="151" t="s">
        <v>247</v>
      </c>
      <c r="B37" s="152"/>
      <c r="C37" s="152"/>
      <c r="D37" s="152"/>
      <c r="E37" s="152"/>
      <c r="F37" s="152"/>
      <c r="G37" s="152"/>
      <c r="H37" s="152"/>
    </row>
    <row r="38" ht="15.75" customHeight="1" hidden="1"/>
    <row r="39" ht="15.75" customHeight="1" hidden="1">
      <c r="H39" s="40" t="s">
        <v>216</v>
      </c>
    </row>
    <row r="40" spans="1:8" ht="15.75" customHeight="1" hidden="1">
      <c r="A40" s="153" t="s">
        <v>38</v>
      </c>
      <c r="B40" s="154"/>
      <c r="C40" s="155" t="s">
        <v>217</v>
      </c>
      <c r="D40" s="156" t="s">
        <v>248</v>
      </c>
      <c r="E40" s="156"/>
      <c r="F40" s="156" t="s">
        <v>219</v>
      </c>
      <c r="G40" s="156"/>
      <c r="H40" s="155" t="s">
        <v>217</v>
      </c>
    </row>
    <row r="41" spans="1:8" ht="15.75" customHeight="1" hidden="1">
      <c r="A41" s="157" t="s">
        <v>170</v>
      </c>
      <c r="B41" s="158" t="s">
        <v>171</v>
      </c>
      <c r="C41" s="158" t="s">
        <v>220</v>
      </c>
      <c r="D41" s="158" t="s">
        <v>221</v>
      </c>
      <c r="E41" s="158" t="s">
        <v>222</v>
      </c>
      <c r="F41" s="158" t="s">
        <v>221</v>
      </c>
      <c r="G41" s="158" t="s">
        <v>222</v>
      </c>
      <c r="H41" s="158" t="s">
        <v>220</v>
      </c>
    </row>
    <row r="42" spans="1:8" ht="15.75" customHeight="1" hidden="1">
      <c r="A42" s="159"/>
      <c r="B42" s="160"/>
      <c r="C42" s="158" t="s">
        <v>249</v>
      </c>
      <c r="D42" s="160"/>
      <c r="E42" s="160"/>
      <c r="F42" s="160"/>
      <c r="G42" s="160"/>
      <c r="H42" s="158" t="s">
        <v>224</v>
      </c>
    </row>
    <row r="43" spans="1:8" ht="15.75" customHeight="1" hidden="1">
      <c r="A43" s="161" t="s">
        <v>38</v>
      </c>
      <c r="B43" s="161"/>
      <c r="C43" s="161"/>
      <c r="D43" s="161"/>
      <c r="E43" s="161"/>
      <c r="F43" s="161"/>
      <c r="G43" s="161"/>
      <c r="H43" s="161"/>
    </row>
    <row r="44" spans="1:8" ht="15.75" customHeight="1" hidden="1">
      <c r="A44" s="162" t="s">
        <v>225</v>
      </c>
      <c r="B44" s="163">
        <v>10</v>
      </c>
      <c r="C44" s="164">
        <f aca="true" t="shared" si="7" ref="C44:H44">SUM(C47:C53)+C45</f>
        <v>1300048132</v>
      </c>
      <c r="D44" s="164">
        <f t="shared" si="7"/>
        <v>1912555450</v>
      </c>
      <c r="E44" s="164">
        <f t="shared" si="7"/>
        <v>2325505151</v>
      </c>
      <c r="F44" s="164">
        <f t="shared" si="7"/>
        <v>3769521597</v>
      </c>
      <c r="G44" s="164">
        <f t="shared" si="7"/>
        <v>3252831611</v>
      </c>
      <c r="H44" s="164">
        <f t="shared" si="7"/>
        <v>1816738118</v>
      </c>
    </row>
    <row r="45" spans="1:8" ht="15.75" customHeight="1" hidden="1">
      <c r="A45" s="165" t="s">
        <v>226</v>
      </c>
      <c r="B45" s="166">
        <v>11</v>
      </c>
      <c r="C45" s="167"/>
      <c r="D45" s="167"/>
      <c r="E45" s="167"/>
      <c r="F45" s="167">
        <f>F11+D45</f>
        <v>0</v>
      </c>
      <c r="G45" s="167">
        <f>G11+E45</f>
        <v>0</v>
      </c>
      <c r="H45" s="167">
        <f>C45+F45-G45</f>
        <v>0</v>
      </c>
    </row>
    <row r="46" spans="1:8" ht="15.75" customHeight="1" hidden="1">
      <c r="A46" s="165" t="s">
        <v>227</v>
      </c>
      <c r="B46" s="166">
        <v>12</v>
      </c>
      <c r="C46" s="168"/>
      <c r="D46" s="167"/>
      <c r="E46" s="167"/>
      <c r="F46" s="167" t="s">
        <v>38</v>
      </c>
      <c r="G46" s="167" t="s">
        <v>38</v>
      </c>
      <c r="H46" s="167" t="s">
        <v>38</v>
      </c>
    </row>
    <row r="47" spans="1:8" ht="15.75" customHeight="1" hidden="1">
      <c r="A47" s="165" t="s">
        <v>228</v>
      </c>
      <c r="B47" s="166">
        <v>13</v>
      </c>
      <c r="C47" s="167"/>
      <c r="D47" s="167"/>
      <c r="E47" s="167"/>
      <c r="F47" s="167" t="s">
        <v>38</v>
      </c>
      <c r="G47" s="167" t="s">
        <v>38</v>
      </c>
      <c r="H47" s="167" t="s">
        <v>38</v>
      </c>
    </row>
    <row r="48" spans="1:8" ht="15.75" customHeight="1" hidden="1">
      <c r="A48" s="165" t="s">
        <v>229</v>
      </c>
      <c r="B48" s="166">
        <v>14</v>
      </c>
      <c r="C48" s="167"/>
      <c r="D48" s="167"/>
      <c r="E48" s="167"/>
      <c r="F48" s="167" t="s">
        <v>38</v>
      </c>
      <c r="G48" s="167" t="s">
        <v>38</v>
      </c>
      <c r="H48" s="167" t="s">
        <v>38</v>
      </c>
    </row>
    <row r="49" spans="1:8" ht="15.75" customHeight="1" hidden="1">
      <c r="A49" s="165" t="s">
        <v>230</v>
      </c>
      <c r="B49" s="166">
        <v>15</v>
      </c>
      <c r="C49" s="167"/>
      <c r="D49" s="167"/>
      <c r="E49" s="167"/>
      <c r="F49" s="167">
        <f>F15+D49</f>
        <v>0</v>
      </c>
      <c r="G49" s="167">
        <f>G15+E49</f>
        <v>0</v>
      </c>
      <c r="H49" s="167">
        <f>C49+F49-G49</f>
        <v>0</v>
      </c>
    </row>
    <row r="50" spans="1:8" ht="15.75" customHeight="1" hidden="1">
      <c r="A50" s="165" t="s">
        <v>232</v>
      </c>
      <c r="B50" s="166">
        <v>16</v>
      </c>
      <c r="C50" s="167">
        <v>-230296818</v>
      </c>
      <c r="D50" s="167">
        <v>178035246</v>
      </c>
      <c r="E50" s="167">
        <v>890176</v>
      </c>
      <c r="F50" s="167">
        <f>F17+D50</f>
        <v>314085158</v>
      </c>
      <c r="G50" s="167">
        <f>G17+E50</f>
        <v>1570426</v>
      </c>
      <c r="H50" s="167">
        <f>C50+F50-G50</f>
        <v>82217914</v>
      </c>
    </row>
    <row r="51" spans="1:8" ht="15.75" customHeight="1" hidden="1">
      <c r="A51" s="165" t="s">
        <v>233</v>
      </c>
      <c r="B51" s="166">
        <v>17</v>
      </c>
      <c r="C51" s="167">
        <v>1530344950</v>
      </c>
      <c r="D51" s="167">
        <v>1734520204</v>
      </c>
      <c r="E51" s="167">
        <v>2324614975</v>
      </c>
      <c r="F51" s="167">
        <f>F18+D51</f>
        <v>3452436439</v>
      </c>
      <c r="G51" s="167">
        <f>G18+E51</f>
        <v>3248261185</v>
      </c>
      <c r="H51" s="167">
        <f>C51+F51-G51</f>
        <v>1734520204</v>
      </c>
    </row>
    <row r="52" spans="1:8" ht="15.75" customHeight="1" hidden="1">
      <c r="A52" s="165" t="s">
        <v>234</v>
      </c>
      <c r="B52" s="166">
        <v>18</v>
      </c>
      <c r="C52" s="167"/>
      <c r="D52" s="167"/>
      <c r="E52" s="167"/>
      <c r="F52" s="167">
        <v>0</v>
      </c>
      <c r="G52" s="167">
        <v>0</v>
      </c>
      <c r="H52" s="167">
        <f>C52+F52-G52</f>
        <v>0</v>
      </c>
    </row>
    <row r="53" spans="1:8" ht="15.75" customHeight="1" hidden="1">
      <c r="A53" s="165" t="s">
        <v>235</v>
      </c>
      <c r="B53" s="166">
        <v>19</v>
      </c>
      <c r="C53" s="167">
        <v>0</v>
      </c>
      <c r="D53" s="167"/>
      <c r="E53" s="167"/>
      <c r="F53" s="167">
        <f>F20+D53</f>
        <v>3000000</v>
      </c>
      <c r="G53" s="167">
        <f>G20+E53</f>
        <v>3000000</v>
      </c>
      <c r="H53" s="167">
        <f>C53+F53-G53</f>
        <v>0</v>
      </c>
    </row>
    <row r="54" spans="1:8" ht="15.75" customHeight="1" hidden="1">
      <c r="A54" s="162" t="s">
        <v>236</v>
      </c>
      <c r="B54" s="166">
        <v>30</v>
      </c>
      <c r="C54" s="169">
        <f aca="true" t="shared" si="8" ref="C54:H54">SUM(C55:C57)</f>
        <v>1323696000</v>
      </c>
      <c r="D54" s="169">
        <f t="shared" si="8"/>
        <v>1798134000</v>
      </c>
      <c r="E54" s="169">
        <f t="shared" si="8"/>
        <v>1773108000</v>
      </c>
      <c r="F54" s="169">
        <f t="shared" si="8"/>
        <v>3571242000</v>
      </c>
      <c r="G54" s="169">
        <f t="shared" si="8"/>
        <v>3096804000</v>
      </c>
      <c r="H54" s="169">
        <f t="shared" si="8"/>
        <v>1798134000</v>
      </c>
    </row>
    <row r="55" spans="1:8" ht="15.75" customHeight="1" hidden="1">
      <c r="A55" s="165" t="s">
        <v>237</v>
      </c>
      <c r="B55" s="166"/>
      <c r="C55" s="167"/>
      <c r="D55" s="167">
        <v>0</v>
      </c>
      <c r="E55" s="167">
        <v>0</v>
      </c>
      <c r="F55" s="167">
        <f aca="true" t="shared" si="9" ref="F55:G59">F22+D55</f>
        <v>0</v>
      </c>
      <c r="G55" s="167">
        <f t="shared" si="9"/>
        <v>0</v>
      </c>
      <c r="H55" s="167">
        <f>C55+F55-G55</f>
        <v>0</v>
      </c>
    </row>
    <row r="56" spans="1:8" ht="15.75" customHeight="1" hidden="1">
      <c r="A56" s="165" t="s">
        <v>250</v>
      </c>
      <c r="B56" s="166"/>
      <c r="C56" s="167">
        <v>1323696000</v>
      </c>
      <c r="D56" s="167">
        <v>1798134000</v>
      </c>
      <c r="E56" s="167">
        <v>1773108000</v>
      </c>
      <c r="F56" s="167">
        <f t="shared" si="9"/>
        <v>3571242000</v>
      </c>
      <c r="G56" s="167">
        <f t="shared" si="9"/>
        <v>3096804000</v>
      </c>
      <c r="H56" s="167">
        <f>C56+F56-G56</f>
        <v>1798134000</v>
      </c>
    </row>
    <row r="57" spans="1:8" ht="15.75" customHeight="1" hidden="1">
      <c r="A57" s="165" t="s">
        <v>239</v>
      </c>
      <c r="B57" s="163"/>
      <c r="C57" s="170"/>
      <c r="D57" s="169"/>
      <c r="E57" s="169"/>
      <c r="F57" s="167">
        <f t="shared" si="9"/>
        <v>0</v>
      </c>
      <c r="G57" s="167">
        <f t="shared" si="9"/>
        <v>0</v>
      </c>
      <c r="H57" s="170">
        <f aca="true" t="shared" si="10" ref="H57:H63">C57+F57-G57</f>
        <v>0</v>
      </c>
    </row>
    <row r="58" spans="1:8" ht="15.75" customHeight="1" hidden="1">
      <c r="A58" s="189" t="s">
        <v>251</v>
      </c>
      <c r="B58" s="163"/>
      <c r="C58" s="175"/>
      <c r="D58" s="169"/>
      <c r="E58" s="169"/>
      <c r="F58" s="169">
        <f t="shared" si="9"/>
        <v>0</v>
      </c>
      <c r="G58" s="169">
        <f t="shared" si="9"/>
        <v>0</v>
      </c>
      <c r="H58" s="169">
        <f t="shared" si="10"/>
        <v>0</v>
      </c>
    </row>
    <row r="59" spans="1:8" ht="15.75" customHeight="1" hidden="1">
      <c r="A59" s="189" t="s">
        <v>252</v>
      </c>
      <c r="B59" s="163"/>
      <c r="C59" s="175"/>
      <c r="D59" s="169"/>
      <c r="E59" s="169"/>
      <c r="F59" s="169">
        <f t="shared" si="9"/>
        <v>0</v>
      </c>
      <c r="G59" s="169">
        <f t="shared" si="9"/>
        <v>0</v>
      </c>
      <c r="H59" s="169">
        <f t="shared" si="10"/>
        <v>0</v>
      </c>
    </row>
    <row r="60" spans="1:8" ht="15.75" customHeight="1" hidden="1">
      <c r="A60" s="171" t="s">
        <v>242</v>
      </c>
      <c r="B60" s="166">
        <v>31</v>
      </c>
      <c r="C60" s="169">
        <f aca="true" t="shared" si="11" ref="C60:H60">SUM(C61:C63)</f>
        <v>0</v>
      </c>
      <c r="D60" s="169">
        <f t="shared" si="11"/>
        <v>0</v>
      </c>
      <c r="E60" s="169">
        <f t="shared" si="11"/>
        <v>0</v>
      </c>
      <c r="F60" s="169">
        <f t="shared" si="11"/>
        <v>0</v>
      </c>
      <c r="G60" s="169">
        <f t="shared" si="11"/>
        <v>0</v>
      </c>
      <c r="H60" s="169">
        <f t="shared" si="11"/>
        <v>0</v>
      </c>
    </row>
    <row r="61" spans="1:8" ht="15.75" customHeight="1" hidden="1">
      <c r="A61" s="176" t="s">
        <v>243</v>
      </c>
      <c r="B61" s="166">
        <v>32</v>
      </c>
      <c r="C61" s="167"/>
      <c r="D61" s="167"/>
      <c r="E61" s="167"/>
      <c r="F61" s="167">
        <f aca="true" t="shared" si="12" ref="F61:G63">F28+D61</f>
        <v>0</v>
      </c>
      <c r="G61" s="167">
        <f t="shared" si="12"/>
        <v>0</v>
      </c>
      <c r="H61" s="167">
        <f t="shared" si="10"/>
        <v>0</v>
      </c>
    </row>
    <row r="62" spans="1:8" ht="15.75" customHeight="1" hidden="1">
      <c r="A62" s="176" t="s">
        <v>244</v>
      </c>
      <c r="B62" s="166">
        <v>33</v>
      </c>
      <c r="C62" s="167"/>
      <c r="D62" s="167"/>
      <c r="E62" s="167"/>
      <c r="F62" s="167">
        <f t="shared" si="12"/>
        <v>0</v>
      </c>
      <c r="G62" s="167">
        <f t="shared" si="12"/>
        <v>0</v>
      </c>
      <c r="H62" s="167">
        <f t="shared" si="10"/>
        <v>0</v>
      </c>
    </row>
    <row r="63" spans="1:8" ht="15.75" customHeight="1" hidden="1">
      <c r="A63" s="190" t="s">
        <v>245</v>
      </c>
      <c r="B63" s="167"/>
      <c r="C63" s="191"/>
      <c r="D63" s="167"/>
      <c r="E63" s="167"/>
      <c r="F63" s="167">
        <f t="shared" si="12"/>
        <v>0</v>
      </c>
      <c r="G63" s="167">
        <f t="shared" si="12"/>
        <v>0</v>
      </c>
      <c r="H63" s="167">
        <f t="shared" si="10"/>
        <v>0</v>
      </c>
    </row>
    <row r="64" spans="1:8" ht="15.75" customHeight="1" hidden="1">
      <c r="A64" s="192"/>
      <c r="B64" s="193"/>
      <c r="C64" s="194"/>
      <c r="D64" s="193"/>
      <c r="E64" s="194"/>
      <c r="F64" s="195"/>
      <c r="G64" s="196"/>
      <c r="H64" s="195"/>
    </row>
    <row r="65" spans="1:8" ht="15.75" customHeight="1" hidden="1">
      <c r="A65" s="165"/>
      <c r="B65" s="167"/>
      <c r="C65" s="169"/>
      <c r="D65" s="167"/>
      <c r="E65" s="167"/>
      <c r="F65" s="167"/>
      <c r="G65" s="167"/>
      <c r="H65" s="167"/>
    </row>
    <row r="66" spans="1:8" ht="15" customHeight="1" hidden="1">
      <c r="A66" s="186" t="s">
        <v>246</v>
      </c>
      <c r="B66" s="163">
        <v>40</v>
      </c>
      <c r="C66" s="164">
        <f aca="true" t="shared" si="13" ref="C66:H66">C44+C54+C58+C59+C60</f>
        <v>2623744132</v>
      </c>
      <c r="D66" s="164">
        <f t="shared" si="13"/>
        <v>3710689450</v>
      </c>
      <c r="E66" s="164">
        <f t="shared" si="13"/>
        <v>4098613151</v>
      </c>
      <c r="F66" s="164">
        <f t="shared" si="13"/>
        <v>7340763597</v>
      </c>
      <c r="G66" s="164">
        <f t="shared" si="13"/>
        <v>6349635611</v>
      </c>
      <c r="H66" s="164">
        <f t="shared" si="13"/>
        <v>3614872118</v>
      </c>
    </row>
    <row r="67" spans="1:8" ht="15" customHeight="1" hidden="1">
      <c r="A67" s="165"/>
      <c r="B67" s="167"/>
      <c r="C67" s="167"/>
      <c r="D67" s="167"/>
      <c r="E67" s="167"/>
      <c r="F67" s="167"/>
      <c r="G67" s="167"/>
      <c r="H67" s="167"/>
    </row>
    <row r="68" spans="1:8" ht="15" customHeight="1" hidden="1">
      <c r="A68" s="187"/>
      <c r="B68" s="188"/>
      <c r="C68" s="188"/>
      <c r="D68" s="188"/>
      <c r="E68" s="188"/>
      <c r="F68" s="188"/>
      <c r="G68" s="188"/>
      <c r="H68" s="188"/>
    </row>
    <row r="69" spans="1:8" ht="15" customHeight="1">
      <c r="A69" s="148"/>
      <c r="B69" s="148"/>
      <c r="C69" s="148"/>
      <c r="D69" s="148"/>
      <c r="E69" s="148"/>
      <c r="F69" s="148"/>
      <c r="G69" s="148"/>
      <c r="H69" s="148"/>
    </row>
    <row r="70" spans="1:8" ht="15" customHeight="1">
      <c r="A70" s="148"/>
      <c r="B70" s="148"/>
      <c r="C70" s="148"/>
      <c r="D70" s="148"/>
      <c r="E70" s="148"/>
      <c r="F70" s="148"/>
      <c r="G70" s="148"/>
      <c r="H70" s="148"/>
    </row>
    <row r="71" spans="1:8" ht="15" customHeight="1">
      <c r="A71" s="148"/>
      <c r="B71" s="148"/>
      <c r="C71" s="148"/>
      <c r="D71" s="148"/>
      <c r="E71" s="148"/>
      <c r="F71" s="148"/>
      <c r="G71" s="148"/>
      <c r="H71" s="148"/>
    </row>
    <row r="72" spans="1:8" ht="17.25" customHeight="1">
      <c r="A72" s="147" t="s">
        <v>212</v>
      </c>
      <c r="B72" s="148"/>
      <c r="C72" s="148"/>
      <c r="D72" s="148"/>
      <c r="E72" s="148"/>
      <c r="F72" s="148"/>
      <c r="G72" s="149" t="s">
        <v>213</v>
      </c>
      <c r="H72" s="148"/>
    </row>
    <row r="73" spans="1:8" ht="15" customHeight="1">
      <c r="A73" s="150" t="s">
        <v>214</v>
      </c>
      <c r="B73" s="148"/>
      <c r="C73" s="148"/>
      <c r="D73" s="148"/>
      <c r="E73" s="148"/>
      <c r="F73" s="148"/>
      <c r="G73" s="148"/>
      <c r="H73" s="148"/>
    </row>
    <row r="74" spans="1:8" ht="18.75" customHeight="1">
      <c r="A74" s="151" t="s">
        <v>253</v>
      </c>
      <c r="B74" s="152"/>
      <c r="C74" s="152"/>
      <c r="D74" s="152"/>
      <c r="E74" s="152"/>
      <c r="F74" s="152"/>
      <c r="G74" s="152"/>
      <c r="H74" s="152"/>
    </row>
    <row r="75" spans="1:8" ht="17.25" customHeight="1">
      <c r="A75" s="357" t="s">
        <v>254</v>
      </c>
      <c r="B75" s="357"/>
      <c r="C75" s="357"/>
      <c r="D75" s="357"/>
      <c r="E75" s="357"/>
      <c r="F75" s="357"/>
      <c r="G75" s="357"/>
      <c r="H75" s="357"/>
    </row>
    <row r="76" ht="15.75" customHeight="1">
      <c r="H76" s="40" t="s">
        <v>216</v>
      </c>
    </row>
    <row r="77" spans="1:8" ht="15.75" customHeight="1">
      <c r="A77" s="153" t="s">
        <v>38</v>
      </c>
      <c r="B77" s="154"/>
      <c r="C77" s="155" t="s">
        <v>217</v>
      </c>
      <c r="D77" s="156" t="s">
        <v>255</v>
      </c>
      <c r="E77" s="156"/>
      <c r="F77" s="156" t="s">
        <v>219</v>
      </c>
      <c r="G77" s="156"/>
      <c r="H77" s="155" t="s">
        <v>217</v>
      </c>
    </row>
    <row r="78" spans="1:8" ht="17.25" customHeight="1">
      <c r="A78" s="157" t="s">
        <v>170</v>
      </c>
      <c r="B78" s="158" t="s">
        <v>171</v>
      </c>
      <c r="C78" s="158" t="s">
        <v>220</v>
      </c>
      <c r="D78" s="158" t="s">
        <v>221</v>
      </c>
      <c r="E78" s="158" t="s">
        <v>222</v>
      </c>
      <c r="F78" s="158" t="s">
        <v>221</v>
      </c>
      <c r="G78" s="158" t="s">
        <v>222</v>
      </c>
      <c r="H78" s="158" t="s">
        <v>220</v>
      </c>
    </row>
    <row r="79" spans="1:8" ht="15.75" customHeight="1">
      <c r="A79" s="159"/>
      <c r="B79" s="160"/>
      <c r="C79" s="158" t="s">
        <v>223</v>
      </c>
      <c r="D79" s="160"/>
      <c r="E79" s="197" t="s">
        <v>256</v>
      </c>
      <c r="F79" s="160"/>
      <c r="G79" s="160"/>
      <c r="H79" s="158" t="s">
        <v>224</v>
      </c>
    </row>
    <row r="80" spans="1:8" ht="15.75" customHeight="1">
      <c r="A80" s="161" t="s">
        <v>38</v>
      </c>
      <c r="B80" s="161"/>
      <c r="C80" s="161"/>
      <c r="D80" s="161"/>
      <c r="E80" s="161"/>
      <c r="F80" s="161"/>
      <c r="G80" s="161"/>
      <c r="H80" s="161"/>
    </row>
    <row r="81" spans="1:8" ht="15.75" customHeight="1">
      <c r="A81" s="189" t="s">
        <v>225</v>
      </c>
      <c r="B81" s="163">
        <v>10</v>
      </c>
      <c r="C81" s="164">
        <f aca="true" t="shared" si="14" ref="C81:H81">SUM(C84:C91)+C82</f>
        <v>1300048132</v>
      </c>
      <c r="D81" s="164">
        <f t="shared" si="14"/>
        <v>7260705196</v>
      </c>
      <c r="E81" s="164">
        <f t="shared" si="14"/>
        <v>6959847493</v>
      </c>
      <c r="F81" s="164">
        <f t="shared" si="14"/>
        <v>11030226793</v>
      </c>
      <c r="G81" s="164">
        <f t="shared" si="14"/>
        <v>10212679104</v>
      </c>
      <c r="H81" s="164">
        <f t="shared" si="14"/>
        <v>2117595821</v>
      </c>
    </row>
    <row r="82" spans="1:8" ht="15.75" customHeight="1">
      <c r="A82" s="235" t="s">
        <v>226</v>
      </c>
      <c r="B82" s="166">
        <v>11</v>
      </c>
      <c r="C82" s="167"/>
      <c r="D82" s="167">
        <v>628573</v>
      </c>
      <c r="E82" s="167">
        <v>628573</v>
      </c>
      <c r="F82" s="167">
        <f>D82+F45</f>
        <v>628573</v>
      </c>
      <c r="G82" s="167">
        <f>E82+G45</f>
        <v>628573</v>
      </c>
      <c r="H82" s="167">
        <f>C82+F82-G82</f>
        <v>0</v>
      </c>
    </row>
    <row r="83" spans="1:8" ht="15.75" customHeight="1">
      <c r="A83" s="235" t="s">
        <v>227</v>
      </c>
      <c r="B83" s="166" t="s">
        <v>257</v>
      </c>
      <c r="C83" s="168"/>
      <c r="D83" s="167"/>
      <c r="E83" s="167"/>
      <c r="F83" s="167"/>
      <c r="G83" s="167"/>
      <c r="H83" s="167"/>
    </row>
    <row r="84" spans="1:8" ht="15.75" customHeight="1">
      <c r="A84" s="235" t="s">
        <v>228</v>
      </c>
      <c r="B84" s="166">
        <v>12</v>
      </c>
      <c r="C84" s="167"/>
      <c r="D84" s="167"/>
      <c r="E84" s="167"/>
      <c r="F84" s="167"/>
      <c r="G84" s="167"/>
      <c r="H84" s="167" t="s">
        <v>38</v>
      </c>
    </row>
    <row r="85" spans="1:8" ht="15.75" customHeight="1">
      <c r="A85" s="235" t="s">
        <v>229</v>
      </c>
      <c r="B85" s="166">
        <v>13</v>
      </c>
      <c r="C85" s="167"/>
      <c r="D85" s="167"/>
      <c r="E85" s="167"/>
      <c r="F85" s="167"/>
      <c r="G85" s="167"/>
      <c r="H85" s="167" t="s">
        <v>38</v>
      </c>
    </row>
    <row r="86" spans="1:8" ht="15.75" customHeight="1">
      <c r="A86" s="235" t="s">
        <v>258</v>
      </c>
      <c r="B86" s="166">
        <v>14</v>
      </c>
      <c r="C86" s="167"/>
      <c r="D86" s="167">
        <v>5141640480</v>
      </c>
      <c r="E86" s="167">
        <v>5141640480</v>
      </c>
      <c r="F86" s="167">
        <f>D86+F49</f>
        <v>5141640480</v>
      </c>
      <c r="G86" s="167">
        <f>G49+E86</f>
        <v>5141640480</v>
      </c>
      <c r="H86" s="167">
        <f aca="true" t="shared" si="15" ref="H86:H99">C86+F86-G86</f>
        <v>0</v>
      </c>
    </row>
    <row r="87" spans="1:8" ht="15.75" customHeight="1">
      <c r="A87" s="235" t="s">
        <v>259</v>
      </c>
      <c r="B87" s="166"/>
      <c r="C87" s="167"/>
      <c r="D87" s="167"/>
      <c r="E87" s="167"/>
      <c r="F87" s="167">
        <f>D87</f>
        <v>0</v>
      </c>
      <c r="G87" s="167">
        <f>E87</f>
        <v>0</v>
      </c>
      <c r="H87" s="167">
        <f t="shared" si="15"/>
        <v>0</v>
      </c>
    </row>
    <row r="88" spans="1:8" ht="15.75" customHeight="1">
      <c r="A88" s="235" t="s">
        <v>232</v>
      </c>
      <c r="B88" s="166">
        <v>15</v>
      </c>
      <c r="C88" s="167">
        <v>-230296818</v>
      </c>
      <c r="D88" s="167">
        <v>168064349</v>
      </c>
      <c r="E88" s="167">
        <f>82217914+840322</f>
        <v>83058236</v>
      </c>
      <c r="F88" s="167">
        <f aca="true" t="shared" si="16" ref="F88:G91">D88+F50</f>
        <v>482149507</v>
      </c>
      <c r="G88" s="167">
        <f t="shared" si="16"/>
        <v>84628662</v>
      </c>
      <c r="H88" s="167">
        <f t="shared" si="15"/>
        <v>167224027</v>
      </c>
    </row>
    <row r="89" spans="1:8" ht="15.75" customHeight="1">
      <c r="A89" s="235" t="s">
        <v>233</v>
      </c>
      <c r="B89" s="166">
        <v>16</v>
      </c>
      <c r="C89" s="167">
        <v>1530344950</v>
      </c>
      <c r="D89" s="167">
        <v>1950371794</v>
      </c>
      <c r="E89" s="167">
        <v>1734520204</v>
      </c>
      <c r="F89" s="167">
        <f t="shared" si="16"/>
        <v>5402808233</v>
      </c>
      <c r="G89" s="167">
        <f t="shared" si="16"/>
        <v>4982781389</v>
      </c>
      <c r="H89" s="167">
        <f t="shared" si="15"/>
        <v>1950371794</v>
      </c>
    </row>
    <row r="90" spans="1:8" ht="15.75" customHeight="1">
      <c r="A90" s="235" t="s">
        <v>234</v>
      </c>
      <c r="B90" s="166">
        <v>17</v>
      </c>
      <c r="C90" s="167"/>
      <c r="D90" s="167"/>
      <c r="E90" s="167"/>
      <c r="F90" s="167">
        <f t="shared" si="16"/>
        <v>0</v>
      </c>
      <c r="G90" s="167">
        <f t="shared" si="16"/>
        <v>0</v>
      </c>
      <c r="H90" s="167">
        <f t="shared" si="15"/>
        <v>0</v>
      </c>
    </row>
    <row r="91" spans="1:8" ht="15.75" customHeight="1">
      <c r="A91" s="235" t="s">
        <v>235</v>
      </c>
      <c r="B91" s="166">
        <v>18</v>
      </c>
      <c r="C91" s="167">
        <v>0</v>
      </c>
      <c r="D91" s="167"/>
      <c r="E91" s="167"/>
      <c r="F91" s="167">
        <f t="shared" si="16"/>
        <v>3000000</v>
      </c>
      <c r="G91" s="167">
        <f t="shared" si="16"/>
        <v>3000000</v>
      </c>
      <c r="H91" s="167">
        <f t="shared" si="15"/>
        <v>0</v>
      </c>
    </row>
    <row r="92" spans="1:8" ht="15.75" customHeight="1">
      <c r="A92" s="189" t="s">
        <v>236</v>
      </c>
      <c r="B92" s="198">
        <v>30</v>
      </c>
      <c r="C92" s="169">
        <f aca="true" t="shared" si="17" ref="C92:H92">SUM(C93:C95)</f>
        <v>1323696000</v>
      </c>
      <c r="D92" s="169">
        <f t="shared" si="17"/>
        <v>2014302000</v>
      </c>
      <c r="E92" s="169">
        <f t="shared" si="17"/>
        <v>1798134000</v>
      </c>
      <c r="F92" s="169">
        <f t="shared" si="17"/>
        <v>5585544000</v>
      </c>
      <c r="G92" s="169">
        <f t="shared" si="17"/>
        <v>4894938000</v>
      </c>
      <c r="H92" s="169">
        <f t="shared" si="17"/>
        <v>2014302000</v>
      </c>
    </row>
    <row r="93" spans="1:8" ht="15.75" customHeight="1">
      <c r="A93" s="235" t="s">
        <v>237</v>
      </c>
      <c r="B93" s="166">
        <v>31</v>
      </c>
      <c r="C93" s="167"/>
      <c r="D93" s="167"/>
      <c r="E93" s="167"/>
      <c r="F93" s="167">
        <f aca="true" t="shared" si="18" ref="F93:G98">D93+F55</f>
        <v>0</v>
      </c>
      <c r="G93" s="167">
        <f t="shared" si="18"/>
        <v>0</v>
      </c>
      <c r="H93" s="167">
        <f t="shared" si="15"/>
        <v>0</v>
      </c>
    </row>
    <row r="94" spans="1:8" ht="15.75" customHeight="1">
      <c r="A94" s="235" t="s">
        <v>260</v>
      </c>
      <c r="B94" s="166">
        <v>33</v>
      </c>
      <c r="C94" s="167">
        <v>1323696000</v>
      </c>
      <c r="D94" s="167">
        <v>2014302000</v>
      </c>
      <c r="E94" s="167">
        <v>1798134000</v>
      </c>
      <c r="F94" s="167">
        <f t="shared" si="18"/>
        <v>5585544000</v>
      </c>
      <c r="G94" s="167">
        <f t="shared" si="18"/>
        <v>4894938000</v>
      </c>
      <c r="H94" s="167">
        <f t="shared" si="15"/>
        <v>2014302000</v>
      </c>
    </row>
    <row r="95" spans="1:8" ht="15.75" customHeight="1">
      <c r="A95" s="235" t="s">
        <v>261</v>
      </c>
      <c r="B95" s="166">
        <v>34</v>
      </c>
      <c r="C95" s="167"/>
      <c r="D95" s="167"/>
      <c r="E95" s="167">
        <v>0</v>
      </c>
      <c r="F95" s="167">
        <f t="shared" si="18"/>
        <v>0</v>
      </c>
      <c r="G95" s="167">
        <f t="shared" si="18"/>
        <v>0</v>
      </c>
      <c r="H95" s="167">
        <f t="shared" si="15"/>
        <v>0</v>
      </c>
    </row>
    <row r="96" spans="1:8" ht="15.75" customHeight="1">
      <c r="A96" s="189" t="s">
        <v>262</v>
      </c>
      <c r="B96" s="166"/>
      <c r="C96" s="169"/>
      <c r="D96" s="167"/>
      <c r="E96" s="167"/>
      <c r="F96" s="167">
        <f t="shared" si="18"/>
        <v>0</v>
      </c>
      <c r="G96" s="167">
        <f t="shared" si="18"/>
        <v>0</v>
      </c>
      <c r="H96" s="169">
        <f t="shared" si="15"/>
        <v>0</v>
      </c>
    </row>
    <row r="97" spans="1:8" ht="15.75" customHeight="1">
      <c r="A97" s="189" t="s">
        <v>263</v>
      </c>
      <c r="B97" s="163"/>
      <c r="C97" s="169"/>
      <c r="D97" s="169"/>
      <c r="E97" s="169"/>
      <c r="F97" s="167">
        <f t="shared" si="18"/>
        <v>0</v>
      </c>
      <c r="G97" s="167">
        <f t="shared" si="18"/>
        <v>0</v>
      </c>
      <c r="H97" s="169">
        <f t="shared" si="15"/>
        <v>0</v>
      </c>
    </row>
    <row r="98" spans="1:8" ht="15.75" customHeight="1">
      <c r="A98" s="171" t="s">
        <v>264</v>
      </c>
      <c r="B98" s="166"/>
      <c r="C98" s="169"/>
      <c r="D98" s="169"/>
      <c r="E98" s="169"/>
      <c r="F98" s="169">
        <f t="shared" si="18"/>
        <v>0</v>
      </c>
      <c r="G98" s="169">
        <f t="shared" si="18"/>
        <v>0</v>
      </c>
      <c r="H98" s="169">
        <f t="shared" si="15"/>
        <v>0</v>
      </c>
    </row>
    <row r="99" spans="1:8" ht="15.75" customHeight="1">
      <c r="A99" s="176"/>
      <c r="B99" s="166"/>
      <c r="C99" s="167"/>
      <c r="D99" s="167"/>
      <c r="E99" s="167"/>
      <c r="F99" s="167">
        <f>F61+D99</f>
        <v>0</v>
      </c>
      <c r="G99" s="167">
        <f>G61+E99</f>
        <v>0</v>
      </c>
      <c r="H99" s="170">
        <f t="shared" si="15"/>
        <v>0</v>
      </c>
    </row>
    <row r="100" spans="1:8" ht="15.75" customHeight="1">
      <c r="A100" s="177"/>
      <c r="B100" s="193"/>
      <c r="C100" s="194"/>
      <c r="D100" s="194"/>
      <c r="E100" s="199"/>
      <c r="F100" s="195"/>
      <c r="G100" s="196"/>
      <c r="H100" s="180"/>
    </row>
    <row r="101" spans="1:8" ht="15" customHeight="1">
      <c r="A101" s="165"/>
      <c r="B101" s="167"/>
      <c r="C101" s="167"/>
      <c r="D101" s="167"/>
      <c r="E101" s="167"/>
      <c r="F101" s="167"/>
      <c r="G101" s="167"/>
      <c r="H101" s="159"/>
    </row>
    <row r="102" spans="1:8" ht="15" customHeight="1">
      <c r="A102" s="186" t="s">
        <v>246</v>
      </c>
      <c r="B102" s="163">
        <v>40</v>
      </c>
      <c r="C102" s="164">
        <f aca="true" t="shared" si="19" ref="C102:H102">C81+C92+C96+C97+C98</f>
        <v>2623744132</v>
      </c>
      <c r="D102" s="164">
        <f t="shared" si="19"/>
        <v>9275007196</v>
      </c>
      <c r="E102" s="164">
        <f t="shared" si="19"/>
        <v>8757981493</v>
      </c>
      <c r="F102" s="164">
        <f t="shared" si="19"/>
        <v>16615770793</v>
      </c>
      <c r="G102" s="164">
        <f t="shared" si="19"/>
        <v>15107617104</v>
      </c>
      <c r="H102" s="164">
        <f t="shared" si="19"/>
        <v>4131897821</v>
      </c>
    </row>
    <row r="103" spans="1:8" ht="15" customHeight="1">
      <c r="A103" s="187"/>
      <c r="B103" s="188"/>
      <c r="C103" s="188"/>
      <c r="D103" s="188"/>
      <c r="E103" s="188"/>
      <c r="F103" s="188"/>
      <c r="G103" s="188"/>
      <c r="H103" s="188"/>
    </row>
    <row r="104" spans="1:8" ht="15" customHeight="1">
      <c r="A104" s="148"/>
      <c r="B104" s="148"/>
      <c r="C104" s="148"/>
      <c r="D104" s="148"/>
      <c r="E104" s="148"/>
      <c r="F104" s="148"/>
      <c r="G104" s="148"/>
      <c r="H104" s="148"/>
    </row>
    <row r="105" spans="1:8" ht="15" customHeight="1">
      <c r="A105" s="148"/>
      <c r="B105" s="148"/>
      <c r="C105" s="148"/>
      <c r="D105" s="148"/>
      <c r="E105" s="148"/>
      <c r="F105" s="148"/>
      <c r="G105" s="148"/>
      <c r="H105" s="148"/>
    </row>
    <row r="106" spans="1:8" ht="15" customHeight="1">
      <c r="A106" s="148"/>
      <c r="B106" s="148"/>
      <c r="C106" s="148"/>
      <c r="D106" s="148"/>
      <c r="E106" s="148"/>
      <c r="F106" s="148"/>
      <c r="G106" s="148"/>
      <c r="H106" s="148"/>
    </row>
    <row r="107" spans="1:8" ht="17.25" customHeight="1">
      <c r="A107" s="147" t="s">
        <v>212</v>
      </c>
      <c r="B107" s="148"/>
      <c r="C107" s="148"/>
      <c r="D107" s="148"/>
      <c r="E107" s="148"/>
      <c r="F107" s="148"/>
      <c r="G107" s="149" t="s">
        <v>213</v>
      </c>
      <c r="H107" s="148"/>
    </row>
    <row r="108" spans="1:8" ht="17.25">
      <c r="A108" s="150" t="s">
        <v>214</v>
      </c>
      <c r="B108" s="148"/>
      <c r="C108" s="148"/>
      <c r="D108" s="148"/>
      <c r="E108" s="148"/>
      <c r="F108" s="148"/>
      <c r="G108" s="148"/>
      <c r="H108" s="148"/>
    </row>
    <row r="109" spans="1:8" ht="18" customHeight="1">
      <c r="A109" s="151" t="s">
        <v>265</v>
      </c>
      <c r="B109" s="152"/>
      <c r="C109" s="152"/>
      <c r="D109" s="152"/>
      <c r="E109" s="152"/>
      <c r="F109" s="152"/>
      <c r="G109" s="152"/>
      <c r="H109" s="152"/>
    </row>
    <row r="110" ht="15.75" customHeight="1"/>
    <row r="111" ht="15.75" customHeight="1">
      <c r="H111" s="40" t="s">
        <v>216</v>
      </c>
    </row>
    <row r="112" spans="1:8" ht="15.75" customHeight="1">
      <c r="A112" s="153" t="s">
        <v>38</v>
      </c>
      <c r="B112" s="154"/>
      <c r="C112" s="155" t="s">
        <v>217</v>
      </c>
      <c r="D112" s="156" t="s">
        <v>266</v>
      </c>
      <c r="E112" s="156"/>
      <c r="F112" s="156" t="s">
        <v>219</v>
      </c>
      <c r="G112" s="156"/>
      <c r="H112" s="155" t="s">
        <v>217</v>
      </c>
    </row>
    <row r="113" spans="1:8" ht="15.75" customHeight="1">
      <c r="A113" s="157" t="s">
        <v>170</v>
      </c>
      <c r="B113" s="158" t="s">
        <v>171</v>
      </c>
      <c r="C113" s="158" t="s">
        <v>220</v>
      </c>
      <c r="D113" s="200"/>
      <c r="E113" s="200"/>
      <c r="F113" s="200"/>
      <c r="G113" s="200"/>
      <c r="H113" s="158" t="s">
        <v>220</v>
      </c>
    </row>
    <row r="114" spans="1:8" ht="15.75" customHeight="1">
      <c r="A114" s="159"/>
      <c r="B114" s="160"/>
      <c r="C114" s="158" t="s">
        <v>223</v>
      </c>
      <c r="D114" s="158" t="s">
        <v>221</v>
      </c>
      <c r="E114" s="158" t="s">
        <v>222</v>
      </c>
      <c r="F114" s="158" t="s">
        <v>221</v>
      </c>
      <c r="G114" s="158" t="s">
        <v>222</v>
      </c>
      <c r="H114" s="158" t="s">
        <v>224</v>
      </c>
    </row>
    <row r="115" spans="1:8" ht="15.75" customHeight="1">
      <c r="A115" s="161"/>
      <c r="B115" s="161"/>
      <c r="C115" s="161"/>
      <c r="D115" s="161"/>
      <c r="E115" s="161"/>
      <c r="F115" s="158" t="s">
        <v>267</v>
      </c>
      <c r="G115" s="158" t="s">
        <v>267</v>
      </c>
      <c r="H115" s="158" t="s">
        <v>267</v>
      </c>
    </row>
    <row r="116" spans="1:8" ht="15.75" customHeight="1">
      <c r="A116" s="162" t="s">
        <v>225</v>
      </c>
      <c r="B116" s="163">
        <v>10</v>
      </c>
      <c r="C116" s="164">
        <f aca="true" t="shared" si="20" ref="C116:H116">SUM(C119:C126)+C117</f>
        <v>8121903431</v>
      </c>
      <c r="D116" s="164">
        <f t="shared" si="20"/>
        <v>3412406167</v>
      </c>
      <c r="E116" s="164">
        <f t="shared" si="20"/>
        <v>8221175344</v>
      </c>
      <c r="F116" s="164">
        <f t="shared" si="20"/>
        <v>14442632960</v>
      </c>
      <c r="G116" s="164">
        <f t="shared" si="20"/>
        <v>18433854448</v>
      </c>
      <c r="H116" s="164">
        <f t="shared" si="20"/>
        <v>4130681943</v>
      </c>
    </row>
    <row r="117" spans="1:8" ht="15.75" customHeight="1">
      <c r="A117" s="165" t="s">
        <v>226</v>
      </c>
      <c r="B117" s="166">
        <v>11</v>
      </c>
      <c r="C117" s="167">
        <v>-628573</v>
      </c>
      <c r="D117" s="167">
        <v>338691047</v>
      </c>
      <c r="E117" s="167"/>
      <c r="F117" s="167">
        <f>D117+F82</f>
        <v>339319620</v>
      </c>
      <c r="G117" s="167">
        <f>E117+G82</f>
        <v>628573</v>
      </c>
      <c r="H117" s="167">
        <f>C117+F117-G117</f>
        <v>338062474</v>
      </c>
    </row>
    <row r="118" spans="1:8" ht="15.75" customHeight="1">
      <c r="A118" s="165" t="s">
        <v>227</v>
      </c>
      <c r="B118" s="166">
        <v>12</v>
      </c>
      <c r="C118" s="168"/>
      <c r="D118" s="167"/>
      <c r="E118" s="167"/>
      <c r="F118" s="167"/>
      <c r="G118" s="167"/>
      <c r="H118" s="167"/>
    </row>
    <row r="119" spans="1:8" ht="15.75" customHeight="1">
      <c r="A119" s="165" t="s">
        <v>228</v>
      </c>
      <c r="B119" s="166">
        <v>13</v>
      </c>
      <c r="C119" s="167"/>
      <c r="D119" s="167"/>
      <c r="E119" s="167"/>
      <c r="F119" s="167"/>
      <c r="G119" s="167"/>
      <c r="H119" s="167" t="s">
        <v>38</v>
      </c>
    </row>
    <row r="120" spans="1:8" ht="15.75" customHeight="1">
      <c r="A120" s="165" t="s">
        <v>229</v>
      </c>
      <c r="B120" s="166">
        <v>14</v>
      </c>
      <c r="C120" s="167"/>
      <c r="D120" s="167"/>
      <c r="E120" s="167"/>
      <c r="F120" s="167"/>
      <c r="G120" s="167"/>
      <c r="H120" s="167" t="s">
        <v>38</v>
      </c>
    </row>
    <row r="121" spans="1:8" ht="15.75" customHeight="1">
      <c r="A121" s="165" t="s">
        <v>230</v>
      </c>
      <c r="B121" s="166">
        <v>15</v>
      </c>
      <c r="C121" s="167">
        <v>4042870868</v>
      </c>
      <c r="D121" s="167"/>
      <c r="E121" s="167">
        <f>2000000000+188143721+812120489</f>
        <v>3000264210</v>
      </c>
      <c r="F121" s="167">
        <f>F86+D121</f>
        <v>5141640480</v>
      </c>
      <c r="G121" s="167">
        <f>G86+E121</f>
        <v>8141904690</v>
      </c>
      <c r="H121" s="167">
        <f aca="true" t="shared" si="21" ref="H121:H133">C121+F121-G121</f>
        <v>1042606658</v>
      </c>
    </row>
    <row r="122" spans="1:8" ht="15.75" customHeight="1">
      <c r="A122" s="165" t="s">
        <v>268</v>
      </c>
      <c r="B122" s="166"/>
      <c r="C122" s="167"/>
      <c r="D122" s="167"/>
      <c r="E122" s="167">
        <v>2625110335</v>
      </c>
      <c r="F122" s="167">
        <f>F87+D122</f>
        <v>0</v>
      </c>
      <c r="G122" s="167">
        <f>G87+E122</f>
        <v>2625110335</v>
      </c>
      <c r="H122" s="167">
        <f t="shared" si="21"/>
        <v>-2625110335</v>
      </c>
    </row>
    <row r="123" spans="1:8" ht="15.75" customHeight="1">
      <c r="A123" s="165" t="s">
        <v>232</v>
      </c>
      <c r="B123" s="166">
        <v>16</v>
      </c>
      <c r="C123" s="167">
        <v>271837348</v>
      </c>
      <c r="D123" s="167">
        <v>299803810</v>
      </c>
      <c r="E123" s="167">
        <f>244341693+1499019+32632146+-32632146</f>
        <v>245840712</v>
      </c>
      <c r="F123" s="167">
        <f aca="true" t="shared" si="22" ref="F123:G126">D123+F88</f>
        <v>781953317</v>
      </c>
      <c r="G123" s="167">
        <f t="shared" si="22"/>
        <v>330469374</v>
      </c>
      <c r="H123" s="167">
        <f t="shared" si="21"/>
        <v>723321291</v>
      </c>
    </row>
    <row r="124" spans="1:8" ht="15.75" customHeight="1">
      <c r="A124" s="165" t="s">
        <v>233</v>
      </c>
      <c r="B124" s="166">
        <v>17</v>
      </c>
      <c r="C124" s="167">
        <v>3807823788</v>
      </c>
      <c r="D124" s="167">
        <v>2338911310</v>
      </c>
      <c r="E124" s="167">
        <v>1914960087</v>
      </c>
      <c r="F124" s="167">
        <f t="shared" si="22"/>
        <v>7741719543</v>
      </c>
      <c r="G124" s="167">
        <f t="shared" si="22"/>
        <v>6897741476</v>
      </c>
      <c r="H124" s="167">
        <f t="shared" si="21"/>
        <v>4651801855</v>
      </c>
    </row>
    <row r="125" spans="1:8" ht="15.75" customHeight="1">
      <c r="A125" s="165" t="s">
        <v>234</v>
      </c>
      <c r="B125" s="166">
        <v>18</v>
      </c>
      <c r="C125" s="167"/>
      <c r="D125" s="167">
        <v>435000000</v>
      </c>
      <c r="E125" s="167">
        <v>435000000</v>
      </c>
      <c r="F125" s="167">
        <f t="shared" si="22"/>
        <v>435000000</v>
      </c>
      <c r="G125" s="167">
        <f t="shared" si="22"/>
        <v>435000000</v>
      </c>
      <c r="H125" s="167">
        <f t="shared" si="21"/>
        <v>0</v>
      </c>
    </row>
    <row r="126" spans="1:8" ht="15.75" customHeight="1">
      <c r="A126" s="165" t="s">
        <v>235</v>
      </c>
      <c r="B126" s="166">
        <v>19</v>
      </c>
      <c r="C126" s="167">
        <v>0</v>
      </c>
      <c r="D126" s="167"/>
      <c r="E126" s="167"/>
      <c r="F126" s="167">
        <f t="shared" si="22"/>
        <v>3000000</v>
      </c>
      <c r="G126" s="167">
        <f t="shared" si="22"/>
        <v>3000000</v>
      </c>
      <c r="H126" s="167">
        <f t="shared" si="21"/>
        <v>0</v>
      </c>
    </row>
    <row r="127" spans="1:8" ht="15.75" customHeight="1">
      <c r="A127" s="162" t="s">
        <v>236</v>
      </c>
      <c r="B127" s="163">
        <v>30</v>
      </c>
      <c r="C127" s="169">
        <f>C130+C128+C129</f>
        <v>4507109574</v>
      </c>
      <c r="D127" s="169">
        <f>D130+D128+D129</f>
        <v>2138490000</v>
      </c>
      <c r="E127" s="169">
        <f>E130+E128+E129</f>
        <v>2019300000</v>
      </c>
      <c r="F127" s="169">
        <f>F130+F128+F129</f>
        <v>7724034000</v>
      </c>
      <c r="G127" s="169">
        <f>G130+G128+G129</f>
        <v>6914238000</v>
      </c>
      <c r="H127" s="169">
        <f t="shared" si="21"/>
        <v>5316905574</v>
      </c>
    </row>
    <row r="128" spans="1:8" ht="15.75" customHeight="1">
      <c r="A128" s="165" t="s">
        <v>237</v>
      </c>
      <c r="B128" s="166">
        <v>31</v>
      </c>
      <c r="C128" s="167"/>
      <c r="D128" s="167"/>
      <c r="E128" s="167"/>
      <c r="F128" s="167">
        <f aca="true" t="shared" si="23" ref="F128:G133">D128+F93</f>
        <v>0</v>
      </c>
      <c r="G128" s="167">
        <f t="shared" si="23"/>
        <v>0</v>
      </c>
      <c r="H128" s="167">
        <f t="shared" si="21"/>
        <v>0</v>
      </c>
    </row>
    <row r="129" spans="1:8" ht="15.75" customHeight="1">
      <c r="A129" s="165" t="s">
        <v>260</v>
      </c>
      <c r="B129" s="166">
        <v>32</v>
      </c>
      <c r="C129" s="167">
        <v>4494996000</v>
      </c>
      <c r="D129" s="167">
        <v>2138490000</v>
      </c>
      <c r="E129" s="167">
        <v>2019300000</v>
      </c>
      <c r="F129" s="167">
        <f t="shared" si="23"/>
        <v>7724034000</v>
      </c>
      <c r="G129" s="167">
        <f t="shared" si="23"/>
        <v>6914238000</v>
      </c>
      <c r="H129" s="167">
        <f t="shared" si="21"/>
        <v>5304792000</v>
      </c>
    </row>
    <row r="130" spans="1:8" ht="15.75" customHeight="1">
      <c r="A130" s="165" t="s">
        <v>261</v>
      </c>
      <c r="B130" s="166">
        <v>33</v>
      </c>
      <c r="C130" s="167">
        <v>12113574</v>
      </c>
      <c r="D130" s="167">
        <f>SUM(D133:D135)</f>
        <v>0</v>
      </c>
      <c r="E130" s="167"/>
      <c r="F130" s="167">
        <f t="shared" si="23"/>
        <v>0</v>
      </c>
      <c r="G130" s="167">
        <f t="shared" si="23"/>
        <v>0</v>
      </c>
      <c r="H130" s="167">
        <f t="shared" si="21"/>
        <v>12113574</v>
      </c>
    </row>
    <row r="131" spans="1:8" ht="15.75" customHeight="1">
      <c r="A131" s="189" t="s">
        <v>262</v>
      </c>
      <c r="B131" s="166"/>
      <c r="C131" s="167"/>
      <c r="D131" s="167"/>
      <c r="E131" s="167"/>
      <c r="F131" s="167">
        <f t="shared" si="23"/>
        <v>0</v>
      </c>
      <c r="G131" s="167">
        <f t="shared" si="23"/>
        <v>0</v>
      </c>
      <c r="H131" s="169">
        <f t="shared" si="21"/>
        <v>0</v>
      </c>
    </row>
    <row r="132" spans="1:8" ht="15.75" customHeight="1">
      <c r="A132" s="189" t="s">
        <v>263</v>
      </c>
      <c r="B132" s="166"/>
      <c r="C132" s="167"/>
      <c r="D132" s="167"/>
      <c r="E132" s="167"/>
      <c r="F132" s="167">
        <f t="shared" si="23"/>
        <v>0</v>
      </c>
      <c r="G132" s="167">
        <f t="shared" si="23"/>
        <v>0</v>
      </c>
      <c r="H132" s="169">
        <f t="shared" si="21"/>
        <v>0</v>
      </c>
    </row>
    <row r="133" spans="1:8" ht="15.75" customHeight="1">
      <c r="A133" s="171" t="s">
        <v>264</v>
      </c>
      <c r="B133" s="167"/>
      <c r="C133" s="167"/>
      <c r="D133" s="167"/>
      <c r="E133" s="167"/>
      <c r="F133" s="167">
        <f t="shared" si="23"/>
        <v>0</v>
      </c>
      <c r="G133" s="167">
        <f t="shared" si="23"/>
        <v>0</v>
      </c>
      <c r="H133" s="201">
        <f t="shared" si="21"/>
        <v>0</v>
      </c>
    </row>
    <row r="134" spans="1:8" ht="15.75" customHeight="1">
      <c r="A134" s="171"/>
      <c r="B134" s="160"/>
      <c r="C134" s="160"/>
      <c r="D134" s="160"/>
      <c r="E134" s="160"/>
      <c r="F134" s="160"/>
      <c r="G134" s="160"/>
      <c r="H134" s="202"/>
    </row>
    <row r="135" spans="1:8" ht="15.75" customHeight="1">
      <c r="A135" s="177"/>
      <c r="B135" s="193"/>
      <c r="C135" s="194"/>
      <c r="D135" s="194"/>
      <c r="E135" s="194"/>
      <c r="F135" s="195"/>
      <c r="G135" s="196"/>
      <c r="H135" s="187"/>
    </row>
    <row r="136" spans="1:8" ht="15.75" customHeight="1">
      <c r="A136" s="165"/>
      <c r="B136" s="167"/>
      <c r="C136" s="167"/>
      <c r="D136" s="167"/>
      <c r="E136" s="167"/>
      <c r="F136" s="167"/>
      <c r="G136" s="167"/>
      <c r="H136" s="167"/>
    </row>
    <row r="137" spans="1:8" ht="15" customHeight="1">
      <c r="A137" s="186" t="s">
        <v>246</v>
      </c>
      <c r="B137" s="163">
        <v>40</v>
      </c>
      <c r="C137" s="164">
        <f aca="true" t="shared" si="24" ref="C137:H137">C116+C127+C131+C132+C133</f>
        <v>12629013005</v>
      </c>
      <c r="D137" s="164">
        <f t="shared" si="24"/>
        <v>5550896167</v>
      </c>
      <c r="E137" s="164">
        <f t="shared" si="24"/>
        <v>10240475344</v>
      </c>
      <c r="F137" s="164">
        <f t="shared" si="24"/>
        <v>22166666960</v>
      </c>
      <c r="G137" s="164">
        <f t="shared" si="24"/>
        <v>25348092448</v>
      </c>
      <c r="H137" s="164">
        <f t="shared" si="24"/>
        <v>9447587517</v>
      </c>
    </row>
    <row r="138" spans="1:8" ht="15" customHeight="1">
      <c r="A138" s="187"/>
      <c r="B138" s="188"/>
      <c r="C138" s="188"/>
      <c r="D138" s="188"/>
      <c r="E138" s="188"/>
      <c r="F138" s="188"/>
      <c r="G138" s="188"/>
      <c r="H138" s="188"/>
    </row>
    <row r="139" spans="1:8" ht="15" customHeight="1">
      <c r="A139" s="148"/>
      <c r="B139" s="148"/>
      <c r="C139" s="148"/>
      <c r="D139" s="148"/>
      <c r="E139" s="148"/>
      <c r="F139" s="148"/>
      <c r="G139" s="148"/>
      <c r="H139" s="148"/>
    </row>
    <row r="140" spans="1:8" ht="15" customHeight="1">
      <c r="A140" s="148"/>
      <c r="B140" s="148"/>
      <c r="C140" s="148"/>
      <c r="D140" s="148"/>
      <c r="E140" s="148"/>
      <c r="F140" s="148"/>
      <c r="G140" s="148"/>
      <c r="H140" s="148"/>
    </row>
    <row r="141" spans="1:8" ht="16.5" customHeight="1">
      <c r="A141" s="147" t="s">
        <v>212</v>
      </c>
      <c r="B141" s="148"/>
      <c r="C141" s="148"/>
      <c r="D141" s="148"/>
      <c r="E141" s="148"/>
      <c r="F141" s="148"/>
      <c r="G141" s="149" t="s">
        <v>213</v>
      </c>
      <c r="H141" s="148"/>
    </row>
    <row r="142" ht="17.25">
      <c r="A142" s="150" t="s">
        <v>214</v>
      </c>
    </row>
    <row r="143" spans="1:8" ht="19.5" customHeight="1">
      <c r="A143" s="151" t="s">
        <v>269</v>
      </c>
      <c r="B143" s="152"/>
      <c r="C143" s="152"/>
      <c r="D143" s="152"/>
      <c r="E143" s="152"/>
      <c r="F143" s="152"/>
      <c r="G143" s="152"/>
      <c r="H143" s="152"/>
    </row>
    <row r="144" ht="15.75" customHeight="1"/>
    <row r="145" ht="15.75" customHeight="1">
      <c r="H145" s="40" t="s">
        <v>216</v>
      </c>
    </row>
    <row r="146" spans="1:8" ht="15.75" customHeight="1">
      <c r="A146" s="153" t="s">
        <v>38</v>
      </c>
      <c r="B146" s="154"/>
      <c r="C146" s="155" t="s">
        <v>217</v>
      </c>
      <c r="D146" s="156" t="s">
        <v>270</v>
      </c>
      <c r="E146" s="156"/>
      <c r="F146" s="156" t="s">
        <v>219</v>
      </c>
      <c r="G146" s="156"/>
      <c r="H146" s="155" t="s">
        <v>217</v>
      </c>
    </row>
    <row r="147" spans="1:8" ht="16.5" customHeight="1">
      <c r="A147" s="157" t="s">
        <v>170</v>
      </c>
      <c r="B147" s="158" t="s">
        <v>171</v>
      </c>
      <c r="C147" s="158" t="s">
        <v>220</v>
      </c>
      <c r="D147" s="158" t="s">
        <v>221</v>
      </c>
      <c r="E147" s="158" t="s">
        <v>222</v>
      </c>
      <c r="F147" s="158" t="s">
        <v>221</v>
      </c>
      <c r="G147" s="158" t="s">
        <v>222</v>
      </c>
      <c r="H147" s="158" t="s">
        <v>220</v>
      </c>
    </row>
    <row r="148" spans="1:8" ht="15.75" customHeight="1">
      <c r="A148" s="159"/>
      <c r="B148" s="160"/>
      <c r="C148" s="158" t="s">
        <v>223</v>
      </c>
      <c r="D148" s="160"/>
      <c r="E148" s="160"/>
      <c r="F148" s="160"/>
      <c r="G148" s="160"/>
      <c r="H148" s="158" t="s">
        <v>224</v>
      </c>
    </row>
    <row r="149" spans="1:8" ht="15.75" customHeight="1">
      <c r="A149" s="161" t="s">
        <v>38</v>
      </c>
      <c r="B149" s="203"/>
      <c r="C149" s="203"/>
      <c r="D149" s="203"/>
      <c r="E149" s="203"/>
      <c r="F149" s="203"/>
      <c r="G149" s="203"/>
      <c r="H149" s="203"/>
    </row>
    <row r="150" spans="1:8" ht="15.75" customHeight="1">
      <c r="A150" s="162" t="s">
        <v>225</v>
      </c>
      <c r="B150" s="163">
        <v>10</v>
      </c>
      <c r="C150" s="164">
        <f aca="true" t="shared" si="25" ref="C150:H150">SUM(C153:C160)+C151</f>
        <v>8121903431</v>
      </c>
      <c r="D150" s="164">
        <f t="shared" si="25"/>
        <v>2410062695</v>
      </c>
      <c r="E150" s="164">
        <f t="shared" si="25"/>
        <v>2976988956</v>
      </c>
      <c r="F150" s="164">
        <f t="shared" si="25"/>
        <v>16852695655</v>
      </c>
      <c r="G150" s="164">
        <f t="shared" si="25"/>
        <v>21410843404</v>
      </c>
      <c r="H150" s="164">
        <f t="shared" si="25"/>
        <v>3563755682</v>
      </c>
    </row>
    <row r="151" spans="1:8" ht="15.75" customHeight="1">
      <c r="A151" s="165" t="s">
        <v>226</v>
      </c>
      <c r="B151" s="166">
        <v>11</v>
      </c>
      <c r="C151" s="167">
        <v>-628573</v>
      </c>
      <c r="D151" s="167"/>
      <c r="E151" s="167">
        <v>338062474</v>
      </c>
      <c r="F151" s="167">
        <f>D151+F117</f>
        <v>339319620</v>
      </c>
      <c r="G151" s="167">
        <f>E151+G117</f>
        <v>338691047</v>
      </c>
      <c r="H151" s="167">
        <f>C151+F151-G151</f>
        <v>0</v>
      </c>
    </row>
    <row r="152" spans="1:8" ht="15.75" customHeight="1">
      <c r="A152" s="165" t="s">
        <v>227</v>
      </c>
      <c r="B152" s="166">
        <v>12</v>
      </c>
      <c r="C152" s="168"/>
      <c r="D152" s="167"/>
      <c r="E152" s="167"/>
      <c r="F152" s="167"/>
      <c r="G152" s="167"/>
      <c r="H152" s="167" t="s">
        <v>38</v>
      </c>
    </row>
    <row r="153" spans="1:8" ht="15.75" customHeight="1">
      <c r="A153" s="165" t="s">
        <v>228</v>
      </c>
      <c r="B153" s="166">
        <v>13</v>
      </c>
      <c r="C153" s="167"/>
      <c r="D153" s="167"/>
      <c r="E153" s="167"/>
      <c r="F153" s="167"/>
      <c r="G153" s="167"/>
      <c r="H153" s="167" t="s">
        <v>38</v>
      </c>
    </row>
    <row r="154" spans="1:8" ht="15.75" customHeight="1">
      <c r="A154" s="165" t="s">
        <v>229</v>
      </c>
      <c r="B154" s="166">
        <v>14</v>
      </c>
      <c r="C154" s="167"/>
      <c r="D154" s="167"/>
      <c r="E154" s="167"/>
      <c r="F154" s="167"/>
      <c r="G154" s="167"/>
      <c r="H154" s="167" t="s">
        <v>38</v>
      </c>
    </row>
    <row r="155" spans="1:8" ht="15.75" customHeight="1">
      <c r="A155" s="165" t="s">
        <v>230</v>
      </c>
      <c r="B155" s="166">
        <v>15</v>
      </c>
      <c r="C155" s="167">
        <v>4042870868</v>
      </c>
      <c r="D155" s="167"/>
      <c r="E155" s="167">
        <v>0</v>
      </c>
      <c r="F155" s="167">
        <f aca="true" t="shared" si="26" ref="F155:G160">D155+F121</f>
        <v>5141640480</v>
      </c>
      <c r="G155" s="167">
        <f t="shared" si="26"/>
        <v>8141904690</v>
      </c>
      <c r="H155" s="167">
        <f aca="true" t="shared" si="27" ref="H155:H160">C155+F155-G155</f>
        <v>1042606658</v>
      </c>
    </row>
    <row r="156" spans="1:8" ht="15.75" customHeight="1">
      <c r="A156" s="165" t="s">
        <v>268</v>
      </c>
      <c r="B156" s="166">
        <v>16</v>
      </c>
      <c r="C156" s="167"/>
      <c r="D156" s="167"/>
      <c r="E156" s="167"/>
      <c r="F156" s="167">
        <f t="shared" si="26"/>
        <v>0</v>
      </c>
      <c r="G156" s="167">
        <f t="shared" si="26"/>
        <v>2625110335</v>
      </c>
      <c r="H156" s="167">
        <f t="shared" si="27"/>
        <v>-2625110335</v>
      </c>
    </row>
    <row r="157" spans="1:8" ht="15.75" customHeight="1">
      <c r="A157" s="165" t="s">
        <v>232</v>
      </c>
      <c r="B157" s="166">
        <v>17</v>
      </c>
      <c r="C157" s="167">
        <v>271837348</v>
      </c>
      <c r="D157" s="167">
        <v>342076451</v>
      </c>
      <c r="E157" s="167">
        <f>298304790+1710382</f>
        <v>300015172</v>
      </c>
      <c r="F157" s="167">
        <f t="shared" si="26"/>
        <v>1124029768</v>
      </c>
      <c r="G157" s="167">
        <f t="shared" si="26"/>
        <v>630484546</v>
      </c>
      <c r="H157" s="167">
        <f t="shared" si="27"/>
        <v>765382570</v>
      </c>
    </row>
    <row r="158" spans="1:8" ht="15.75" customHeight="1">
      <c r="A158" s="165" t="s">
        <v>233</v>
      </c>
      <c r="B158" s="166">
        <v>18</v>
      </c>
      <c r="C158" s="167">
        <v>3807823788</v>
      </c>
      <c r="D158" s="167">
        <v>2067986244</v>
      </c>
      <c r="E158" s="167">
        <v>2338911310</v>
      </c>
      <c r="F158" s="167">
        <f t="shared" si="26"/>
        <v>9809705787</v>
      </c>
      <c r="G158" s="167">
        <f t="shared" si="26"/>
        <v>9236652786</v>
      </c>
      <c r="H158" s="167">
        <f t="shared" si="27"/>
        <v>4380876789</v>
      </c>
    </row>
    <row r="159" spans="1:8" ht="15.75" customHeight="1">
      <c r="A159" s="165" t="s">
        <v>234</v>
      </c>
      <c r="B159" s="166">
        <v>19</v>
      </c>
      <c r="C159" s="167"/>
      <c r="D159" s="167"/>
      <c r="E159" s="167"/>
      <c r="F159" s="167">
        <f t="shared" si="26"/>
        <v>435000000</v>
      </c>
      <c r="G159" s="167">
        <f t="shared" si="26"/>
        <v>435000000</v>
      </c>
      <c r="H159" s="167">
        <f t="shared" si="27"/>
        <v>0</v>
      </c>
    </row>
    <row r="160" spans="1:8" ht="15.75" customHeight="1">
      <c r="A160" s="165" t="s">
        <v>235</v>
      </c>
      <c r="B160" s="166">
        <v>20</v>
      </c>
      <c r="C160" s="167">
        <v>0</v>
      </c>
      <c r="D160" s="167">
        <v>0</v>
      </c>
      <c r="E160" s="167">
        <v>0</v>
      </c>
      <c r="F160" s="167">
        <f t="shared" si="26"/>
        <v>3000000</v>
      </c>
      <c r="G160" s="167">
        <f t="shared" si="26"/>
        <v>3000000</v>
      </c>
      <c r="H160" s="167">
        <f t="shared" si="27"/>
        <v>0</v>
      </c>
    </row>
    <row r="161" spans="1:8" ht="15.75" customHeight="1">
      <c r="A161" s="162" t="s">
        <v>236</v>
      </c>
      <c r="B161" s="163">
        <v>30</v>
      </c>
      <c r="C161" s="169">
        <f aca="true" t="shared" si="28" ref="C161:H161">C162+C163+C164</f>
        <v>4507109574</v>
      </c>
      <c r="D161" s="169">
        <f t="shared" si="28"/>
        <v>2025534000</v>
      </c>
      <c r="E161" s="169">
        <f t="shared" si="28"/>
        <v>2150603574</v>
      </c>
      <c r="F161" s="169">
        <f t="shared" si="28"/>
        <v>9749568000</v>
      </c>
      <c r="G161" s="169">
        <f t="shared" si="28"/>
        <v>9064841574</v>
      </c>
      <c r="H161" s="169">
        <f t="shared" si="28"/>
        <v>5191836000</v>
      </c>
    </row>
    <row r="162" spans="1:8" ht="15.75" customHeight="1">
      <c r="A162" s="165" t="s">
        <v>237</v>
      </c>
      <c r="B162" s="166">
        <v>31</v>
      </c>
      <c r="C162" s="167"/>
      <c r="D162" s="167"/>
      <c r="E162" s="167"/>
      <c r="F162" s="167">
        <f aca="true" t="shared" si="29" ref="F162:G167">F128+D162</f>
        <v>0</v>
      </c>
      <c r="G162" s="167">
        <f t="shared" si="29"/>
        <v>0</v>
      </c>
      <c r="H162" s="167">
        <f aca="true" t="shared" si="30" ref="H162:H167">C162+F162-G162</f>
        <v>0</v>
      </c>
    </row>
    <row r="163" spans="1:8" ht="15.75" customHeight="1">
      <c r="A163" s="165" t="s">
        <v>260</v>
      </c>
      <c r="B163" s="166">
        <v>32</v>
      </c>
      <c r="C163" s="167">
        <v>4494996000</v>
      </c>
      <c r="D163" s="167">
        <v>2025534000</v>
      </c>
      <c r="E163" s="167">
        <v>2138490000</v>
      </c>
      <c r="F163" s="167">
        <f t="shared" si="29"/>
        <v>9749568000</v>
      </c>
      <c r="G163" s="167">
        <f t="shared" si="29"/>
        <v>9052728000</v>
      </c>
      <c r="H163" s="167">
        <f t="shared" si="30"/>
        <v>5191836000</v>
      </c>
    </row>
    <row r="164" spans="1:8" ht="15.75" customHeight="1">
      <c r="A164" s="165" t="s">
        <v>261</v>
      </c>
      <c r="B164" s="167"/>
      <c r="C164" s="167">
        <v>12113574</v>
      </c>
      <c r="D164" s="167"/>
      <c r="E164" s="167">
        <v>12113574</v>
      </c>
      <c r="F164" s="167">
        <f t="shared" si="29"/>
        <v>0</v>
      </c>
      <c r="G164" s="167">
        <f t="shared" si="29"/>
        <v>12113574</v>
      </c>
      <c r="H164" s="167">
        <f t="shared" si="30"/>
        <v>0</v>
      </c>
    </row>
    <row r="165" spans="1:8" ht="15.75" customHeight="1">
      <c r="A165" s="189" t="s">
        <v>262</v>
      </c>
      <c r="B165" s="172"/>
      <c r="C165" s="169"/>
      <c r="D165" s="175"/>
      <c r="E165" s="175"/>
      <c r="F165" s="167">
        <f t="shared" si="29"/>
        <v>0</v>
      </c>
      <c r="G165" s="167">
        <f t="shared" si="29"/>
        <v>0</v>
      </c>
      <c r="H165" s="169">
        <f t="shared" si="30"/>
        <v>0</v>
      </c>
    </row>
    <row r="166" spans="1:8" ht="15.75" customHeight="1">
      <c r="A166" s="189" t="s">
        <v>263</v>
      </c>
      <c r="B166" s="204"/>
      <c r="C166" s="169"/>
      <c r="D166" s="205"/>
      <c r="E166" s="206"/>
      <c r="F166" s="167">
        <f t="shared" si="29"/>
        <v>0</v>
      </c>
      <c r="G166" s="167">
        <f t="shared" si="29"/>
        <v>0</v>
      </c>
      <c r="H166" s="169">
        <f t="shared" si="30"/>
        <v>0</v>
      </c>
    </row>
    <row r="167" spans="1:8" ht="15.75" customHeight="1">
      <c r="A167" s="171" t="s">
        <v>264</v>
      </c>
      <c r="B167" s="158"/>
      <c r="C167" s="169"/>
      <c r="D167" s="183"/>
      <c r="E167" s="158"/>
      <c r="F167" s="167">
        <f t="shared" si="29"/>
        <v>0</v>
      </c>
      <c r="G167" s="167">
        <f t="shared" si="29"/>
        <v>0</v>
      </c>
      <c r="H167" s="169">
        <f t="shared" si="30"/>
        <v>0</v>
      </c>
    </row>
    <row r="168" spans="1:8" ht="15.75" customHeight="1">
      <c r="A168" s="207"/>
      <c r="B168" s="204"/>
      <c r="C168" s="208"/>
      <c r="D168" s="208"/>
      <c r="E168" s="204"/>
      <c r="F168" s="209"/>
      <c r="G168" s="209"/>
      <c r="H168" s="209"/>
    </row>
    <row r="169" spans="1:8" ht="15.75" customHeight="1">
      <c r="A169" s="210"/>
      <c r="B169" s="178"/>
      <c r="C169" s="179"/>
      <c r="D169" s="179"/>
      <c r="E169" s="178"/>
      <c r="F169" s="196"/>
      <c r="G169" s="196"/>
      <c r="H169" s="196"/>
    </row>
    <row r="170" spans="1:8" ht="15.75" customHeight="1">
      <c r="A170" s="165"/>
      <c r="B170" s="167"/>
      <c r="C170" s="167"/>
      <c r="D170" s="167"/>
      <c r="E170" s="167"/>
      <c r="F170" s="167"/>
      <c r="G170" s="167"/>
      <c r="H170" s="167"/>
    </row>
    <row r="171" spans="1:8" ht="15" customHeight="1">
      <c r="A171" s="186" t="s">
        <v>246</v>
      </c>
      <c r="B171" s="163">
        <v>40</v>
      </c>
      <c r="C171" s="164">
        <f aca="true" t="shared" si="31" ref="C171:H171">C150+C161+C165+C166+C167</f>
        <v>12629013005</v>
      </c>
      <c r="D171" s="164">
        <f t="shared" si="31"/>
        <v>4435596695</v>
      </c>
      <c r="E171" s="164">
        <f t="shared" si="31"/>
        <v>5127592530</v>
      </c>
      <c r="F171" s="164">
        <f t="shared" si="31"/>
        <v>26602263655</v>
      </c>
      <c r="G171" s="164">
        <f t="shared" si="31"/>
        <v>30475684978</v>
      </c>
      <c r="H171" s="164">
        <f t="shared" si="31"/>
        <v>8755591682</v>
      </c>
    </row>
    <row r="172" spans="1:8" ht="15" customHeight="1">
      <c r="A172" s="187"/>
      <c r="B172" s="188"/>
      <c r="C172" s="188"/>
      <c r="D172" s="188"/>
      <c r="E172" s="188"/>
      <c r="F172" s="188"/>
      <c r="G172" s="188"/>
      <c r="H172" s="188"/>
    </row>
    <row r="173" spans="1:8" ht="15" customHeight="1">
      <c r="A173" s="148"/>
      <c r="B173" s="148"/>
      <c r="C173" s="148"/>
      <c r="D173" s="148"/>
      <c r="E173" s="148"/>
      <c r="F173" s="148"/>
      <c r="G173" s="148"/>
      <c r="H173" s="148"/>
    </row>
    <row r="174" spans="1:8" ht="6.75" customHeight="1">
      <c r="A174" s="148"/>
      <c r="B174" s="148"/>
      <c r="C174" s="148"/>
      <c r="D174" s="148"/>
      <c r="E174" s="148"/>
      <c r="F174" s="148"/>
      <c r="G174" s="148"/>
      <c r="H174" s="148"/>
    </row>
    <row r="175" spans="1:8" ht="19.5" customHeight="1">
      <c r="A175" s="147" t="s">
        <v>212</v>
      </c>
      <c r="B175" s="148"/>
      <c r="C175" s="148"/>
      <c r="D175" s="148"/>
      <c r="E175" s="148"/>
      <c r="F175" s="148"/>
      <c r="G175" s="149" t="s">
        <v>213</v>
      </c>
      <c r="H175" s="148"/>
    </row>
    <row r="176" ht="17.25">
      <c r="A176" s="150" t="s">
        <v>214</v>
      </c>
    </row>
    <row r="177" spans="1:8" ht="20.25" customHeight="1">
      <c r="A177" s="151" t="s">
        <v>271</v>
      </c>
      <c r="B177" s="152"/>
      <c r="C177" s="152"/>
      <c r="D177" s="152"/>
      <c r="E177" s="152"/>
      <c r="F177" s="152"/>
      <c r="G177" s="152"/>
      <c r="H177" s="152"/>
    </row>
    <row r="178" ht="10.5" customHeight="1"/>
    <row r="179" ht="15.75" customHeight="1">
      <c r="H179" s="40" t="s">
        <v>216</v>
      </c>
    </row>
    <row r="180" spans="1:8" ht="15.75" customHeight="1">
      <c r="A180" s="153" t="s">
        <v>38</v>
      </c>
      <c r="B180" s="154"/>
      <c r="C180" s="155" t="s">
        <v>217</v>
      </c>
      <c r="D180" s="156" t="s">
        <v>272</v>
      </c>
      <c r="E180" s="156"/>
      <c r="F180" s="156" t="s">
        <v>219</v>
      </c>
      <c r="G180" s="156"/>
      <c r="H180" s="155" t="s">
        <v>217</v>
      </c>
    </row>
    <row r="181" spans="1:8" ht="15.75" customHeight="1">
      <c r="A181" s="157" t="s">
        <v>170</v>
      </c>
      <c r="B181" s="158" t="s">
        <v>171</v>
      </c>
      <c r="C181" s="158" t="s">
        <v>220</v>
      </c>
      <c r="D181" s="158" t="s">
        <v>221</v>
      </c>
      <c r="E181" s="158" t="s">
        <v>222</v>
      </c>
      <c r="F181" s="158" t="s">
        <v>221</v>
      </c>
      <c r="G181" s="158" t="s">
        <v>222</v>
      </c>
      <c r="H181" s="158" t="s">
        <v>220</v>
      </c>
    </row>
    <row r="182" spans="1:8" ht="15.75" customHeight="1">
      <c r="A182" s="159"/>
      <c r="B182" s="160"/>
      <c r="C182" s="158" t="s">
        <v>223</v>
      </c>
      <c r="D182" s="160"/>
      <c r="E182" s="160"/>
      <c r="F182" s="160"/>
      <c r="G182" s="160"/>
      <c r="H182" s="158" t="s">
        <v>224</v>
      </c>
    </row>
    <row r="183" spans="1:8" ht="11.25" customHeight="1">
      <c r="A183" s="161" t="s">
        <v>38</v>
      </c>
      <c r="B183" s="203"/>
      <c r="C183" s="203"/>
      <c r="D183" s="203"/>
      <c r="E183" s="203"/>
      <c r="F183" s="203"/>
      <c r="G183" s="203"/>
      <c r="H183" s="203"/>
    </row>
    <row r="184" spans="1:8" ht="17.25" customHeight="1">
      <c r="A184" s="162" t="s">
        <v>225</v>
      </c>
      <c r="B184" s="163">
        <v>10</v>
      </c>
      <c r="C184" s="164">
        <f aca="true" t="shared" si="32" ref="C184:H184">SUM(C187:C194)+C185</f>
        <v>8121903431</v>
      </c>
      <c r="D184" s="164">
        <f t="shared" si="32"/>
        <v>7154874871</v>
      </c>
      <c r="E184" s="164">
        <f t="shared" si="32"/>
        <v>5508424736</v>
      </c>
      <c r="F184" s="164">
        <f t="shared" si="32"/>
        <v>24007570526</v>
      </c>
      <c r="G184" s="164">
        <f t="shared" si="32"/>
        <v>26919268140</v>
      </c>
      <c r="H184" s="164">
        <f t="shared" si="32"/>
        <v>5210205817</v>
      </c>
    </row>
    <row r="185" spans="1:8" ht="17.25" customHeight="1">
      <c r="A185" s="165" t="s">
        <v>226</v>
      </c>
      <c r="B185" s="166">
        <v>11</v>
      </c>
      <c r="C185" s="167">
        <v>-628573</v>
      </c>
      <c r="D185" s="167">
        <v>1532464777</v>
      </c>
      <c r="E185" s="167"/>
      <c r="F185" s="167">
        <f>D185+F151</f>
        <v>1871784397</v>
      </c>
      <c r="G185" s="167">
        <f>E185+G151</f>
        <v>338691047</v>
      </c>
      <c r="H185" s="167">
        <f>C151+F185-G185</f>
        <v>1532464777</v>
      </c>
    </row>
    <row r="186" spans="1:8" ht="17.25" customHeight="1">
      <c r="A186" s="165" t="s">
        <v>227</v>
      </c>
      <c r="B186" s="166">
        <v>12</v>
      </c>
      <c r="C186" s="168"/>
      <c r="D186" s="167"/>
      <c r="E186" s="167"/>
      <c r="F186" s="167"/>
      <c r="G186" s="167"/>
      <c r="H186" s="167" t="s">
        <v>38</v>
      </c>
    </row>
    <row r="187" spans="1:8" ht="17.25" customHeight="1">
      <c r="A187" s="165" t="s">
        <v>228</v>
      </c>
      <c r="B187" s="166">
        <v>13</v>
      </c>
      <c r="C187" s="167"/>
      <c r="D187" s="167"/>
      <c r="E187" s="167"/>
      <c r="F187" s="167"/>
      <c r="G187" s="167"/>
      <c r="H187" s="167" t="s">
        <v>38</v>
      </c>
    </row>
    <row r="188" spans="1:8" ht="17.25" customHeight="1">
      <c r="A188" s="165" t="s">
        <v>229</v>
      </c>
      <c r="B188" s="166">
        <v>14</v>
      </c>
      <c r="C188" s="167"/>
      <c r="D188" s="167"/>
      <c r="E188" s="167"/>
      <c r="F188" s="167"/>
      <c r="G188" s="167"/>
      <c r="H188" s="167" t="s">
        <v>38</v>
      </c>
    </row>
    <row r="189" spans="1:8" ht="17.25" customHeight="1">
      <c r="A189" s="165" t="s">
        <v>230</v>
      </c>
      <c r="B189" s="166">
        <v>15</v>
      </c>
      <c r="C189" s="167">
        <v>4042870868</v>
      </c>
      <c r="D189" s="167"/>
      <c r="E189" s="167"/>
      <c r="F189" s="167">
        <f aca="true" t="shared" si="33" ref="F189:G194">D189+F155</f>
        <v>5141640480</v>
      </c>
      <c r="G189" s="167">
        <f t="shared" si="33"/>
        <v>8141904690</v>
      </c>
      <c r="H189" s="167">
        <f aca="true" t="shared" si="34" ref="H189:H194">C189+F189-G189</f>
        <v>1042606658</v>
      </c>
    </row>
    <row r="190" spans="1:8" ht="17.25" customHeight="1">
      <c r="A190" s="165" t="s">
        <v>268</v>
      </c>
      <c r="B190" s="166">
        <v>16</v>
      </c>
      <c r="C190" s="167"/>
      <c r="D190" s="167">
        <v>3098261107</v>
      </c>
      <c r="E190" s="167">
        <v>3098261107</v>
      </c>
      <c r="F190" s="167">
        <f t="shared" si="33"/>
        <v>3098261107</v>
      </c>
      <c r="G190" s="167">
        <f t="shared" si="33"/>
        <v>5723371442</v>
      </c>
      <c r="H190" s="167">
        <f t="shared" si="34"/>
        <v>-2625110335</v>
      </c>
    </row>
    <row r="191" spans="1:8" ht="17.25" customHeight="1">
      <c r="A191" s="165" t="s">
        <v>232</v>
      </c>
      <c r="B191" s="166">
        <v>17</v>
      </c>
      <c r="C191" s="167">
        <v>271837348</v>
      </c>
      <c r="D191" s="167">
        <v>362263221</v>
      </c>
      <c r="E191" s="167">
        <f>340366069+1811316</f>
        <v>342177385</v>
      </c>
      <c r="F191" s="167">
        <f t="shared" si="33"/>
        <v>1486292989</v>
      </c>
      <c r="G191" s="167">
        <f t="shared" si="33"/>
        <v>972661931</v>
      </c>
      <c r="H191" s="167">
        <f t="shared" si="34"/>
        <v>785468406</v>
      </c>
    </row>
    <row r="192" spans="1:8" ht="17.25" customHeight="1">
      <c r="A192" s="165" t="s">
        <v>233</v>
      </c>
      <c r="B192" s="166">
        <v>18</v>
      </c>
      <c r="C192" s="167">
        <v>3807823788</v>
      </c>
      <c r="D192" s="167">
        <v>2161885766</v>
      </c>
      <c r="E192" s="167">
        <v>2067986244</v>
      </c>
      <c r="F192" s="167">
        <f t="shared" si="33"/>
        <v>11971591553</v>
      </c>
      <c r="G192" s="167">
        <f t="shared" si="33"/>
        <v>11304639030</v>
      </c>
      <c r="H192" s="167">
        <f t="shared" si="34"/>
        <v>4474776311</v>
      </c>
    </row>
    <row r="193" spans="1:8" ht="17.25" customHeight="1">
      <c r="A193" s="165" t="s">
        <v>234</v>
      </c>
      <c r="B193" s="166">
        <v>19</v>
      </c>
      <c r="C193" s="167"/>
      <c r="D193" s="167"/>
      <c r="E193" s="167"/>
      <c r="F193" s="167">
        <f t="shared" si="33"/>
        <v>435000000</v>
      </c>
      <c r="G193" s="167">
        <f t="shared" si="33"/>
        <v>435000000</v>
      </c>
      <c r="H193" s="167">
        <f t="shared" si="34"/>
        <v>0</v>
      </c>
    </row>
    <row r="194" spans="1:8" ht="17.25" customHeight="1">
      <c r="A194" s="165" t="s">
        <v>235</v>
      </c>
      <c r="B194" s="166">
        <v>20</v>
      </c>
      <c r="C194" s="167">
        <v>0</v>
      </c>
      <c r="D194" s="167"/>
      <c r="E194" s="167"/>
      <c r="F194" s="167">
        <f t="shared" si="33"/>
        <v>3000000</v>
      </c>
      <c r="G194" s="167">
        <f t="shared" si="33"/>
        <v>3000000</v>
      </c>
      <c r="H194" s="167">
        <f t="shared" si="34"/>
        <v>0</v>
      </c>
    </row>
    <row r="195" spans="1:8" ht="17.25" customHeight="1">
      <c r="A195" s="162" t="s">
        <v>236</v>
      </c>
      <c r="B195" s="163">
        <v>30</v>
      </c>
      <c r="C195" s="169">
        <f aca="true" t="shared" si="35" ref="C195:H195">C196+C197+C198</f>
        <v>4507109574</v>
      </c>
      <c r="D195" s="169">
        <f t="shared" si="35"/>
        <v>1950378000</v>
      </c>
      <c r="E195" s="169">
        <f t="shared" si="35"/>
        <v>2025534000</v>
      </c>
      <c r="F195" s="169">
        <f t="shared" si="35"/>
        <v>11699946000</v>
      </c>
      <c r="G195" s="169">
        <f t="shared" si="35"/>
        <v>11090375574</v>
      </c>
      <c r="H195" s="169">
        <f t="shared" si="35"/>
        <v>5116680000</v>
      </c>
    </row>
    <row r="196" spans="1:8" ht="17.25" customHeight="1">
      <c r="A196" s="165" t="s">
        <v>237</v>
      </c>
      <c r="B196" s="166">
        <v>31</v>
      </c>
      <c r="C196" s="167"/>
      <c r="D196" s="167"/>
      <c r="E196" s="167"/>
      <c r="F196" s="167">
        <f aca="true" t="shared" si="36" ref="F196:G201">F162+D196</f>
        <v>0</v>
      </c>
      <c r="G196" s="167">
        <f t="shared" si="36"/>
        <v>0</v>
      </c>
      <c r="H196" s="167">
        <f aca="true" t="shared" si="37" ref="H196:H201">C196+F196-G196</f>
        <v>0</v>
      </c>
    </row>
    <row r="197" spans="1:8" ht="17.25" customHeight="1">
      <c r="A197" s="165" t="s">
        <v>260</v>
      </c>
      <c r="B197" s="166">
        <v>32</v>
      </c>
      <c r="C197" s="167">
        <v>4494996000</v>
      </c>
      <c r="D197" s="167">
        <v>1950378000</v>
      </c>
      <c r="E197" s="167">
        <v>2025534000</v>
      </c>
      <c r="F197" s="167">
        <f t="shared" si="36"/>
        <v>11699946000</v>
      </c>
      <c r="G197" s="167">
        <f t="shared" si="36"/>
        <v>11078262000</v>
      </c>
      <c r="H197" s="167">
        <f t="shared" si="37"/>
        <v>5116680000</v>
      </c>
    </row>
    <row r="198" spans="1:8" ht="17.25" customHeight="1">
      <c r="A198" s="165" t="s">
        <v>261</v>
      </c>
      <c r="B198" s="166">
        <v>33</v>
      </c>
      <c r="C198" s="167">
        <v>12113574</v>
      </c>
      <c r="D198" s="167"/>
      <c r="E198" s="167"/>
      <c r="F198" s="167">
        <f t="shared" si="36"/>
        <v>0</v>
      </c>
      <c r="G198" s="167">
        <f t="shared" si="36"/>
        <v>12113574</v>
      </c>
      <c r="H198" s="167">
        <f t="shared" si="37"/>
        <v>0</v>
      </c>
    </row>
    <row r="199" spans="1:8" ht="17.25" customHeight="1">
      <c r="A199" s="189" t="s">
        <v>262</v>
      </c>
      <c r="B199" s="172"/>
      <c r="C199" s="169"/>
      <c r="D199" s="175"/>
      <c r="E199" s="175"/>
      <c r="F199" s="167">
        <f t="shared" si="36"/>
        <v>0</v>
      </c>
      <c r="G199" s="167">
        <f t="shared" si="36"/>
        <v>0</v>
      </c>
      <c r="H199" s="211">
        <f t="shared" si="37"/>
        <v>0</v>
      </c>
    </row>
    <row r="200" spans="1:8" ht="17.25" customHeight="1">
      <c r="A200" s="189" t="s">
        <v>263</v>
      </c>
      <c r="B200" s="172"/>
      <c r="C200" s="169"/>
      <c r="D200" s="212"/>
      <c r="E200" s="212"/>
      <c r="F200" s="167">
        <f t="shared" si="36"/>
        <v>0</v>
      </c>
      <c r="G200" s="167">
        <f t="shared" si="36"/>
        <v>0</v>
      </c>
      <c r="H200" s="211">
        <f t="shared" si="37"/>
        <v>0</v>
      </c>
    </row>
    <row r="201" spans="1:8" ht="17.25" customHeight="1">
      <c r="A201" s="171" t="s">
        <v>264</v>
      </c>
      <c r="B201" s="172"/>
      <c r="C201" s="169"/>
      <c r="D201" s="213"/>
      <c r="E201" s="213"/>
      <c r="F201" s="167">
        <f t="shared" si="36"/>
        <v>0</v>
      </c>
      <c r="G201" s="167">
        <f t="shared" si="36"/>
        <v>0</v>
      </c>
      <c r="H201" s="211">
        <f t="shared" si="37"/>
        <v>0</v>
      </c>
    </row>
    <row r="202" spans="1:8" ht="17.25" customHeight="1">
      <c r="A202" s="214"/>
      <c r="B202" s="203"/>
      <c r="C202" s="215"/>
      <c r="D202" s="216"/>
      <c r="E202" s="216"/>
      <c r="F202" s="188"/>
      <c r="G202" s="188"/>
      <c r="H202" s="187"/>
    </row>
    <row r="203" spans="1:8" ht="17.25" customHeight="1">
      <c r="A203" s="165"/>
      <c r="B203" s="167"/>
      <c r="C203" s="167"/>
      <c r="D203" s="167"/>
      <c r="E203" s="167"/>
      <c r="F203" s="167"/>
      <c r="G203" s="167"/>
      <c r="H203" s="165"/>
    </row>
    <row r="204" spans="1:8" ht="17.25" customHeight="1">
      <c r="A204" s="186" t="s">
        <v>246</v>
      </c>
      <c r="B204" s="163">
        <v>40</v>
      </c>
      <c r="C204" s="164">
        <f aca="true" t="shared" si="38" ref="C204:H204">C184+C195+C199+C200+C201</f>
        <v>12629013005</v>
      </c>
      <c r="D204" s="164">
        <f t="shared" si="38"/>
        <v>9105252871</v>
      </c>
      <c r="E204" s="164">
        <f t="shared" si="38"/>
        <v>7533958736</v>
      </c>
      <c r="F204" s="164">
        <f t="shared" si="38"/>
        <v>35707516526</v>
      </c>
      <c r="G204" s="164">
        <f t="shared" si="38"/>
        <v>38009643714</v>
      </c>
      <c r="H204" s="164">
        <f t="shared" si="38"/>
        <v>10326885817</v>
      </c>
    </row>
    <row r="205" spans="1:8" ht="17.25" customHeight="1">
      <c r="A205" s="187"/>
      <c r="B205" s="188"/>
      <c r="C205" s="188"/>
      <c r="D205" s="188"/>
      <c r="E205" s="188"/>
      <c r="F205" s="188"/>
      <c r="G205" s="188"/>
      <c r="H205" s="188"/>
    </row>
    <row r="206" spans="1:8" ht="15" customHeight="1">
      <c r="A206" s="148"/>
      <c r="B206" s="148"/>
      <c r="C206" s="148"/>
      <c r="D206" s="148"/>
      <c r="E206" s="148"/>
      <c r="F206" s="148"/>
      <c r="G206" s="148"/>
      <c r="H206" s="148"/>
    </row>
    <row r="207" spans="1:8" ht="15" customHeight="1">
      <c r="A207" s="148"/>
      <c r="B207" s="148"/>
      <c r="C207" s="148"/>
      <c r="D207" s="148"/>
      <c r="E207" s="148"/>
      <c r="F207" s="148"/>
      <c r="G207" s="148"/>
      <c r="H207" s="148"/>
    </row>
    <row r="208" spans="1:8" ht="19.5" customHeight="1">
      <c r="A208" s="147" t="s">
        <v>212</v>
      </c>
      <c r="B208" s="148"/>
      <c r="C208" s="148"/>
      <c r="D208" s="148"/>
      <c r="E208" s="148"/>
      <c r="F208" s="148"/>
      <c r="G208" s="149" t="s">
        <v>213</v>
      </c>
      <c r="H208" s="148"/>
    </row>
    <row r="209" ht="17.25">
      <c r="A209" s="150" t="s">
        <v>214</v>
      </c>
    </row>
    <row r="210" spans="1:8" ht="19.5" customHeight="1">
      <c r="A210" s="151" t="s">
        <v>273</v>
      </c>
      <c r="B210" s="152"/>
      <c r="C210" s="152"/>
      <c r="D210" s="152"/>
      <c r="E210" s="152"/>
      <c r="F210" s="152"/>
      <c r="G210" s="152"/>
      <c r="H210" s="152"/>
    </row>
    <row r="211" ht="15.75" customHeight="1"/>
    <row r="212" ht="15.75" customHeight="1">
      <c r="H212" s="40" t="s">
        <v>216</v>
      </c>
    </row>
    <row r="213" spans="1:8" ht="15.75" customHeight="1">
      <c r="A213" s="153" t="s">
        <v>38</v>
      </c>
      <c r="B213" s="154"/>
      <c r="C213" s="155" t="s">
        <v>217</v>
      </c>
      <c r="D213" s="156" t="s">
        <v>274</v>
      </c>
      <c r="E213" s="156"/>
      <c r="F213" s="156" t="s">
        <v>219</v>
      </c>
      <c r="G213" s="156"/>
      <c r="H213" s="155" t="s">
        <v>217</v>
      </c>
    </row>
    <row r="214" spans="1:8" ht="15.75" customHeight="1">
      <c r="A214" s="157" t="s">
        <v>170</v>
      </c>
      <c r="B214" s="158" t="s">
        <v>171</v>
      </c>
      <c r="C214" s="158" t="s">
        <v>220</v>
      </c>
      <c r="D214" s="158" t="s">
        <v>221</v>
      </c>
      <c r="E214" s="158" t="s">
        <v>222</v>
      </c>
      <c r="F214" s="158" t="s">
        <v>221</v>
      </c>
      <c r="G214" s="158" t="s">
        <v>222</v>
      </c>
      <c r="H214" s="158" t="s">
        <v>220</v>
      </c>
    </row>
    <row r="215" spans="1:8" ht="15.75" customHeight="1">
      <c r="A215" s="159"/>
      <c r="B215" s="160"/>
      <c r="C215" s="158" t="s">
        <v>223</v>
      </c>
      <c r="D215" s="160"/>
      <c r="E215" s="160"/>
      <c r="F215" s="160"/>
      <c r="G215" s="160"/>
      <c r="H215" s="158" t="s">
        <v>224</v>
      </c>
    </row>
    <row r="216" spans="1:8" ht="10.5" customHeight="1">
      <c r="A216" s="161"/>
      <c r="B216" s="203"/>
      <c r="C216" s="203"/>
      <c r="D216" s="203"/>
      <c r="E216" s="203"/>
      <c r="F216" s="203"/>
      <c r="G216" s="203"/>
      <c r="H216" s="203"/>
    </row>
    <row r="217" spans="1:8" ht="19.5" customHeight="1">
      <c r="A217" s="162" t="s">
        <v>225</v>
      </c>
      <c r="B217" s="163">
        <v>10</v>
      </c>
      <c r="C217" s="164">
        <f aca="true" t="shared" si="39" ref="C217:H217">SUM(C220:C227)+C218</f>
        <v>8121903431</v>
      </c>
      <c r="D217" s="164">
        <f t="shared" si="39"/>
        <v>1567326471</v>
      </c>
      <c r="E217" s="164">
        <f t="shared" si="39"/>
        <v>4056395473</v>
      </c>
      <c r="F217" s="164">
        <f t="shared" si="39"/>
        <v>25574896997</v>
      </c>
      <c r="G217" s="164">
        <f t="shared" si="39"/>
        <v>30975663613</v>
      </c>
      <c r="H217" s="164">
        <f t="shared" si="39"/>
        <v>2721136815</v>
      </c>
    </row>
    <row r="218" spans="1:8" ht="18.75" customHeight="1">
      <c r="A218" s="165" t="s">
        <v>226</v>
      </c>
      <c r="B218" s="166">
        <v>11</v>
      </c>
      <c r="C218" s="167">
        <v>-628573</v>
      </c>
      <c r="D218" s="167"/>
      <c r="E218" s="167">
        <v>1532464777</v>
      </c>
      <c r="F218" s="167">
        <f>D218+F185</f>
        <v>1871784397</v>
      </c>
      <c r="G218" s="167">
        <f>E218+G185</f>
        <v>1871155824</v>
      </c>
      <c r="H218" s="167">
        <f>C185+F218-G218</f>
        <v>0</v>
      </c>
    </row>
    <row r="219" spans="1:8" ht="18.75" customHeight="1">
      <c r="A219" s="165" t="s">
        <v>227</v>
      </c>
      <c r="B219" s="166">
        <v>12</v>
      </c>
      <c r="C219" s="168"/>
      <c r="D219" s="167"/>
      <c r="E219" s="167"/>
      <c r="F219" s="167"/>
      <c r="G219" s="167"/>
      <c r="H219" s="167"/>
    </row>
    <row r="220" spans="1:8" ht="18.75" customHeight="1">
      <c r="A220" s="165" t="s">
        <v>228</v>
      </c>
      <c r="B220" s="166">
        <v>13</v>
      </c>
      <c r="C220" s="167"/>
      <c r="D220" s="167"/>
      <c r="E220" s="167"/>
      <c r="F220" s="167"/>
      <c r="G220" s="167"/>
      <c r="H220" s="167">
        <v>0</v>
      </c>
    </row>
    <row r="221" spans="1:8" ht="18.75" customHeight="1">
      <c r="A221" s="165" t="s">
        <v>229</v>
      </c>
      <c r="B221" s="166">
        <v>14</v>
      </c>
      <c r="C221" s="167"/>
      <c r="D221" s="167"/>
      <c r="E221" s="167"/>
      <c r="F221" s="167"/>
      <c r="G221" s="167"/>
      <c r="H221" s="167">
        <v>0</v>
      </c>
    </row>
    <row r="222" spans="1:8" ht="18.75" customHeight="1">
      <c r="A222" s="165" t="s">
        <v>230</v>
      </c>
      <c r="B222" s="166">
        <v>15</v>
      </c>
      <c r="C222" s="167">
        <v>4042870868</v>
      </c>
      <c r="D222" s="167">
        <v>0</v>
      </c>
      <c r="E222" s="167"/>
      <c r="F222" s="167">
        <f aca="true" t="shared" si="40" ref="F222:G227">D222+F189</f>
        <v>5141640480</v>
      </c>
      <c r="G222" s="167">
        <f t="shared" si="40"/>
        <v>8141904690</v>
      </c>
      <c r="H222" s="167">
        <f aca="true" t="shared" si="41" ref="H222:H227">C222+F222-G222</f>
        <v>1042606658</v>
      </c>
    </row>
    <row r="223" spans="1:8" ht="18.75" customHeight="1">
      <c r="A223" s="165" t="s">
        <v>268</v>
      </c>
      <c r="B223" s="166">
        <v>16</v>
      </c>
      <c r="C223" s="167"/>
      <c r="D223" s="167"/>
      <c r="E223" s="167">
        <v>0</v>
      </c>
      <c r="F223" s="167">
        <f t="shared" si="40"/>
        <v>3098261107</v>
      </c>
      <c r="G223" s="167">
        <f t="shared" si="40"/>
        <v>5723371442</v>
      </c>
      <c r="H223" s="167">
        <f t="shared" si="41"/>
        <v>-2625110335</v>
      </c>
    </row>
    <row r="224" spans="1:8" ht="18.75" customHeight="1">
      <c r="A224" s="165" t="s">
        <v>232</v>
      </c>
      <c r="B224" s="166">
        <v>17</v>
      </c>
      <c r="C224" s="167">
        <v>271837348</v>
      </c>
      <c r="D224" s="167">
        <v>318604954</v>
      </c>
      <c r="E224" s="167">
        <f>360451905+1593025</f>
        <v>362044930</v>
      </c>
      <c r="F224" s="167">
        <f t="shared" si="40"/>
        <v>1804897943</v>
      </c>
      <c r="G224" s="167">
        <f t="shared" si="40"/>
        <v>1334706861</v>
      </c>
      <c r="H224" s="167">
        <f t="shared" si="41"/>
        <v>742028430</v>
      </c>
    </row>
    <row r="225" spans="1:8" ht="18.75" customHeight="1">
      <c r="A225" s="165" t="s">
        <v>233</v>
      </c>
      <c r="B225" s="166">
        <v>18</v>
      </c>
      <c r="C225" s="167">
        <v>3807823788</v>
      </c>
      <c r="D225" s="167">
        <v>1248721517</v>
      </c>
      <c r="E225" s="167">
        <v>2161885766</v>
      </c>
      <c r="F225" s="167">
        <f t="shared" si="40"/>
        <v>13220313070</v>
      </c>
      <c r="G225" s="167">
        <f t="shared" si="40"/>
        <v>13466524796</v>
      </c>
      <c r="H225" s="167">
        <f t="shared" si="41"/>
        <v>3561612062</v>
      </c>
    </row>
    <row r="226" spans="1:8" ht="18.75" customHeight="1">
      <c r="A226" s="165" t="s">
        <v>234</v>
      </c>
      <c r="B226" s="166">
        <v>19</v>
      </c>
      <c r="C226" s="167"/>
      <c r="D226" s="167"/>
      <c r="E226" s="167"/>
      <c r="F226" s="167">
        <f t="shared" si="40"/>
        <v>435000000</v>
      </c>
      <c r="G226" s="167">
        <f t="shared" si="40"/>
        <v>435000000</v>
      </c>
      <c r="H226" s="167">
        <f t="shared" si="41"/>
        <v>0</v>
      </c>
    </row>
    <row r="227" spans="1:8" ht="15.75" customHeight="1">
      <c r="A227" s="165" t="s">
        <v>235</v>
      </c>
      <c r="B227" s="166">
        <v>20</v>
      </c>
      <c r="C227" s="167">
        <v>0</v>
      </c>
      <c r="D227" s="167">
        <v>0</v>
      </c>
      <c r="E227" s="167">
        <v>0</v>
      </c>
      <c r="F227" s="167">
        <f t="shared" si="40"/>
        <v>3000000</v>
      </c>
      <c r="G227" s="167">
        <f t="shared" si="40"/>
        <v>3000000</v>
      </c>
      <c r="H227" s="167">
        <f t="shared" si="41"/>
        <v>0</v>
      </c>
    </row>
    <row r="228" spans="1:8" ht="18.75" customHeight="1">
      <c r="A228" s="162" t="s">
        <v>236</v>
      </c>
      <c r="B228" s="163">
        <v>30</v>
      </c>
      <c r="C228" s="169">
        <f aca="true" t="shared" si="42" ref="C228:H228">C229+C230+C231</f>
        <v>4507109574</v>
      </c>
      <c r="D228" s="169">
        <f t="shared" si="42"/>
        <v>1341276000</v>
      </c>
      <c r="E228" s="169">
        <f t="shared" si="42"/>
        <v>1950378000</v>
      </c>
      <c r="F228" s="169">
        <f t="shared" si="42"/>
        <v>13041222000</v>
      </c>
      <c r="G228" s="169">
        <f t="shared" si="42"/>
        <v>13040753574</v>
      </c>
      <c r="H228" s="169">
        <f t="shared" si="42"/>
        <v>4507578000</v>
      </c>
    </row>
    <row r="229" spans="1:8" ht="18.75" customHeight="1">
      <c r="A229" s="165" t="s">
        <v>237</v>
      </c>
      <c r="B229" s="166">
        <v>31</v>
      </c>
      <c r="C229" s="167"/>
      <c r="D229" s="167"/>
      <c r="E229" s="167"/>
      <c r="F229" s="167">
        <f aca="true" t="shared" si="43" ref="F229:G233">F196+D229</f>
        <v>0</v>
      </c>
      <c r="G229" s="167">
        <f t="shared" si="43"/>
        <v>0</v>
      </c>
      <c r="H229" s="217">
        <f>C229+F229-G229</f>
        <v>0</v>
      </c>
    </row>
    <row r="230" spans="1:8" ht="18" customHeight="1">
      <c r="A230" s="165" t="s">
        <v>260</v>
      </c>
      <c r="B230" s="166">
        <v>32</v>
      </c>
      <c r="C230" s="167">
        <v>4494996000</v>
      </c>
      <c r="D230" s="167">
        <v>1341276000</v>
      </c>
      <c r="E230" s="167">
        <v>1950378000</v>
      </c>
      <c r="F230" s="167">
        <f t="shared" si="43"/>
        <v>13041222000</v>
      </c>
      <c r="G230" s="167">
        <f t="shared" si="43"/>
        <v>13028640000</v>
      </c>
      <c r="H230" s="217">
        <f>C230+F230-G230</f>
        <v>4507578000</v>
      </c>
    </row>
    <row r="231" spans="1:8" ht="18.75" customHeight="1">
      <c r="A231" s="165" t="s">
        <v>261</v>
      </c>
      <c r="B231" s="166">
        <v>33</v>
      </c>
      <c r="C231" s="167">
        <v>12113574</v>
      </c>
      <c r="D231" s="167"/>
      <c r="E231" s="167"/>
      <c r="F231" s="167">
        <f t="shared" si="43"/>
        <v>0</v>
      </c>
      <c r="G231" s="167">
        <f t="shared" si="43"/>
        <v>12113574</v>
      </c>
      <c r="H231" s="217">
        <f>C231+F231-G231</f>
        <v>0</v>
      </c>
    </row>
    <row r="232" spans="1:8" ht="18.75" customHeight="1">
      <c r="A232" s="189" t="s">
        <v>262</v>
      </c>
      <c r="B232" s="172"/>
      <c r="C232" s="175"/>
      <c r="D232" s="175"/>
      <c r="E232" s="175"/>
      <c r="F232" s="169">
        <f t="shared" si="43"/>
        <v>0</v>
      </c>
      <c r="G232" s="169">
        <f t="shared" si="43"/>
        <v>0</v>
      </c>
      <c r="H232" s="211">
        <f>C232+F232-G232</f>
        <v>0</v>
      </c>
    </row>
    <row r="233" spans="1:8" ht="18.75" customHeight="1">
      <c r="A233" s="189" t="s">
        <v>263</v>
      </c>
      <c r="B233" s="172"/>
      <c r="C233" s="175"/>
      <c r="D233" s="175"/>
      <c r="E233" s="175"/>
      <c r="F233" s="169">
        <f t="shared" si="43"/>
        <v>0</v>
      </c>
      <c r="G233" s="169">
        <f t="shared" si="43"/>
        <v>0</v>
      </c>
      <c r="H233" s="211">
        <f>C233+F233-G233</f>
        <v>0</v>
      </c>
    </row>
    <row r="234" spans="1:8" ht="18.75" customHeight="1">
      <c r="A234" s="171" t="s">
        <v>264</v>
      </c>
      <c r="B234" s="172"/>
      <c r="C234" s="175"/>
      <c r="D234" s="175"/>
      <c r="E234" s="175"/>
      <c r="F234" s="218"/>
      <c r="G234" s="218"/>
      <c r="H234" s="219"/>
    </row>
    <row r="235" spans="1:8" ht="13.5" customHeight="1">
      <c r="A235" s="210"/>
      <c r="B235" s="178"/>
      <c r="C235" s="179"/>
      <c r="D235" s="179"/>
      <c r="E235" s="178"/>
      <c r="F235" s="196"/>
      <c r="G235" s="196"/>
      <c r="H235" s="196"/>
    </row>
    <row r="236" spans="1:8" ht="15.75" customHeight="1">
      <c r="A236" s="165"/>
      <c r="B236" s="167"/>
      <c r="C236" s="167"/>
      <c r="D236" s="167"/>
      <c r="E236" s="167"/>
      <c r="F236" s="167"/>
      <c r="G236" s="167"/>
      <c r="H236" s="167"/>
    </row>
    <row r="237" spans="1:8" ht="15" customHeight="1">
      <c r="A237" s="186" t="s">
        <v>246</v>
      </c>
      <c r="B237" s="163">
        <v>40</v>
      </c>
      <c r="C237" s="164">
        <f aca="true" t="shared" si="44" ref="C237:H237">C217+C228+C232+C233</f>
        <v>12629013005</v>
      </c>
      <c r="D237" s="164">
        <f t="shared" si="44"/>
        <v>2908602471</v>
      </c>
      <c r="E237" s="164">
        <f t="shared" si="44"/>
        <v>6006773473</v>
      </c>
      <c r="F237" s="164">
        <f t="shared" si="44"/>
        <v>38616118997</v>
      </c>
      <c r="G237" s="164">
        <f t="shared" si="44"/>
        <v>44016417187</v>
      </c>
      <c r="H237" s="164">
        <f t="shared" si="44"/>
        <v>7228714815</v>
      </c>
    </row>
    <row r="238" spans="1:8" ht="15" customHeight="1">
      <c r="A238" s="187"/>
      <c r="B238" s="188"/>
      <c r="C238" s="188"/>
      <c r="D238" s="188"/>
      <c r="E238" s="188"/>
      <c r="F238" s="188"/>
      <c r="G238" s="188"/>
      <c r="H238" s="188"/>
    </row>
    <row r="239" spans="1:8" ht="15" customHeight="1">
      <c r="A239" s="148"/>
      <c r="B239" s="148"/>
      <c r="C239" s="148"/>
      <c r="D239" s="148"/>
      <c r="E239" s="148"/>
      <c r="F239" s="148"/>
      <c r="G239" s="148"/>
      <c r="H239" s="148"/>
    </row>
    <row r="240" spans="1:8" ht="18" customHeight="1">
      <c r="A240" s="147" t="s">
        <v>212</v>
      </c>
      <c r="B240" s="148"/>
      <c r="C240" s="148"/>
      <c r="D240" s="148"/>
      <c r="E240" s="148"/>
      <c r="F240" s="148"/>
      <c r="G240" s="149" t="s">
        <v>213</v>
      </c>
      <c r="H240" s="148"/>
    </row>
    <row r="241" spans="1:8" ht="15" customHeight="1">
      <c r="A241" s="150" t="s">
        <v>214</v>
      </c>
      <c r="B241" s="148"/>
      <c r="C241" s="148"/>
      <c r="D241" s="148"/>
      <c r="E241" s="148"/>
      <c r="F241" s="148"/>
      <c r="G241" s="148"/>
      <c r="H241" s="148"/>
    </row>
    <row r="242" spans="1:8" ht="21" customHeight="1">
      <c r="A242" s="151" t="s">
        <v>275</v>
      </c>
      <c r="B242" s="152"/>
      <c r="C242" s="152"/>
      <c r="D242" s="152"/>
      <c r="E242" s="152"/>
      <c r="F242" s="152"/>
      <c r="G242" s="152"/>
      <c r="H242" s="152"/>
    </row>
    <row r="243" ht="15.75" customHeight="1"/>
    <row r="244" ht="15.75" customHeight="1">
      <c r="H244" s="40" t="s">
        <v>216</v>
      </c>
    </row>
    <row r="245" spans="1:8" ht="15.75" customHeight="1">
      <c r="A245" s="153" t="s">
        <v>38</v>
      </c>
      <c r="B245" s="154"/>
      <c r="C245" s="155" t="s">
        <v>217</v>
      </c>
      <c r="D245" s="156" t="s">
        <v>276</v>
      </c>
      <c r="E245" s="156"/>
      <c r="F245" s="156" t="s">
        <v>219</v>
      </c>
      <c r="G245" s="156"/>
      <c r="H245" s="155" t="s">
        <v>217</v>
      </c>
    </row>
    <row r="246" spans="1:8" ht="15.75" customHeight="1">
      <c r="A246" s="157" t="s">
        <v>170</v>
      </c>
      <c r="B246" s="158" t="s">
        <v>171</v>
      </c>
      <c r="C246" s="158" t="s">
        <v>220</v>
      </c>
      <c r="D246" s="158" t="s">
        <v>221</v>
      </c>
      <c r="E246" s="158" t="s">
        <v>222</v>
      </c>
      <c r="F246" s="158" t="s">
        <v>221</v>
      </c>
      <c r="G246" s="158" t="s">
        <v>222</v>
      </c>
      <c r="H246" s="158" t="s">
        <v>220</v>
      </c>
    </row>
    <row r="247" spans="1:8" ht="15.75" customHeight="1">
      <c r="A247" s="159"/>
      <c r="B247" s="160"/>
      <c r="C247" s="158" t="s">
        <v>223</v>
      </c>
      <c r="D247" s="160"/>
      <c r="E247" s="160"/>
      <c r="F247" s="160"/>
      <c r="G247" s="160"/>
      <c r="H247" s="158" t="s">
        <v>224</v>
      </c>
    </row>
    <row r="248" spans="1:8" ht="15.75" customHeight="1">
      <c r="A248" s="161" t="s">
        <v>38</v>
      </c>
      <c r="B248" s="203"/>
      <c r="C248" s="203"/>
      <c r="D248" s="203"/>
      <c r="E248" s="203"/>
      <c r="F248" s="203"/>
      <c r="G248" s="203"/>
      <c r="H248" s="203"/>
    </row>
    <row r="249" spans="1:8" ht="18" customHeight="1">
      <c r="A249" s="162" t="s">
        <v>225</v>
      </c>
      <c r="B249" s="163">
        <v>10</v>
      </c>
      <c r="C249" s="164">
        <f aca="true" t="shared" si="45" ref="C249:H249">SUM(C252:C259)+C250</f>
        <v>8121903431</v>
      </c>
      <c r="D249" s="164">
        <f t="shared" si="45"/>
        <v>1523853492</v>
      </c>
      <c r="E249" s="164">
        <f t="shared" si="45"/>
        <v>1566157545</v>
      </c>
      <c r="F249" s="164">
        <f t="shared" si="45"/>
        <v>27098750489</v>
      </c>
      <c r="G249" s="164">
        <f t="shared" si="45"/>
        <v>32541821158</v>
      </c>
      <c r="H249" s="164">
        <f t="shared" si="45"/>
        <v>2678832762</v>
      </c>
    </row>
    <row r="250" spans="1:8" ht="18" customHeight="1">
      <c r="A250" s="165" t="s">
        <v>226</v>
      </c>
      <c r="B250" s="166">
        <v>11</v>
      </c>
      <c r="C250" s="167">
        <v>-628573</v>
      </c>
      <c r="D250" s="167"/>
      <c r="E250" s="167"/>
      <c r="F250" s="167">
        <f>D250+F218</f>
        <v>1871784397</v>
      </c>
      <c r="G250" s="167">
        <f>E250+G218</f>
        <v>1871155824</v>
      </c>
      <c r="H250" s="167">
        <f>C218+F250-G250</f>
        <v>0</v>
      </c>
    </row>
    <row r="251" spans="1:8" ht="18" customHeight="1">
      <c r="A251" s="165" t="s">
        <v>227</v>
      </c>
      <c r="B251" s="166">
        <v>12</v>
      </c>
      <c r="C251" s="168"/>
      <c r="D251" s="167"/>
      <c r="E251" s="167"/>
      <c r="F251" s="167"/>
      <c r="G251" s="167"/>
      <c r="H251" s="167" t="s">
        <v>38</v>
      </c>
    </row>
    <row r="252" spans="1:8" ht="18" customHeight="1">
      <c r="A252" s="165" t="s">
        <v>228</v>
      </c>
      <c r="B252" s="166">
        <v>13</v>
      </c>
      <c r="C252" s="167"/>
      <c r="D252" s="167"/>
      <c r="E252" s="167"/>
      <c r="F252" s="167"/>
      <c r="G252" s="167"/>
      <c r="H252" s="167" t="s">
        <v>38</v>
      </c>
    </row>
    <row r="253" spans="1:8" ht="18" customHeight="1">
      <c r="A253" s="165" t="s">
        <v>229</v>
      </c>
      <c r="B253" s="166">
        <v>14</v>
      </c>
      <c r="C253" s="167"/>
      <c r="D253" s="167"/>
      <c r="E253" s="167"/>
      <c r="F253" s="167"/>
      <c r="G253" s="167"/>
      <c r="H253" s="167" t="s">
        <v>38</v>
      </c>
    </row>
    <row r="254" spans="1:8" ht="18" customHeight="1">
      <c r="A254" s="165" t="s">
        <v>230</v>
      </c>
      <c r="B254" s="166">
        <v>15</v>
      </c>
      <c r="C254" s="167">
        <v>4042870868</v>
      </c>
      <c r="D254" s="167">
        <v>0</v>
      </c>
      <c r="E254" s="167"/>
      <c r="F254" s="167">
        <f aca="true" t="shared" si="46" ref="F254:G259">D254+F222</f>
        <v>5141640480</v>
      </c>
      <c r="G254" s="167">
        <f t="shared" si="46"/>
        <v>8141904690</v>
      </c>
      <c r="H254" s="167">
        <f aca="true" t="shared" si="47" ref="H254:H259">C254+F254-G254</f>
        <v>1042606658</v>
      </c>
    </row>
    <row r="255" spans="1:8" ht="18" customHeight="1">
      <c r="A255" s="165" t="s">
        <v>268</v>
      </c>
      <c r="B255" s="166">
        <v>16</v>
      </c>
      <c r="C255" s="167"/>
      <c r="D255" s="167"/>
      <c r="E255" s="167"/>
      <c r="F255" s="167">
        <f t="shared" si="46"/>
        <v>3098261107</v>
      </c>
      <c r="G255" s="167">
        <f t="shared" si="46"/>
        <v>5723371442</v>
      </c>
      <c r="H255" s="167">
        <f t="shared" si="47"/>
        <v>-2625110335</v>
      </c>
    </row>
    <row r="256" spans="1:8" ht="18" customHeight="1">
      <c r="A256" s="165" t="s">
        <v>232</v>
      </c>
      <c r="B256" s="166">
        <v>17</v>
      </c>
      <c r="C256" s="167">
        <v>271837348</v>
      </c>
      <c r="D256" s="167">
        <v>84819796</v>
      </c>
      <c r="E256" s="167">
        <f>317011929+424099</f>
        <v>317436028</v>
      </c>
      <c r="F256" s="167">
        <f t="shared" si="46"/>
        <v>1889717739</v>
      </c>
      <c r="G256" s="167">
        <f t="shared" si="46"/>
        <v>1652142889</v>
      </c>
      <c r="H256" s="167">
        <f t="shared" si="47"/>
        <v>509412198</v>
      </c>
    </row>
    <row r="257" spans="1:8" ht="18" customHeight="1">
      <c r="A257" s="165" t="s">
        <v>233</v>
      </c>
      <c r="B257" s="166">
        <v>18</v>
      </c>
      <c r="C257" s="167">
        <v>3807823788</v>
      </c>
      <c r="D257" s="167">
        <v>1439033696</v>
      </c>
      <c r="E257" s="167">
        <v>1248721517</v>
      </c>
      <c r="F257" s="167">
        <f t="shared" si="46"/>
        <v>14659346766</v>
      </c>
      <c r="G257" s="167">
        <f t="shared" si="46"/>
        <v>14715246313</v>
      </c>
      <c r="H257" s="167">
        <f t="shared" si="47"/>
        <v>3751924241</v>
      </c>
    </row>
    <row r="258" spans="1:8" ht="18" customHeight="1">
      <c r="A258" s="165" t="s">
        <v>234</v>
      </c>
      <c r="B258" s="166">
        <v>19</v>
      </c>
      <c r="C258" s="167"/>
      <c r="D258" s="167"/>
      <c r="E258" s="167"/>
      <c r="F258" s="167">
        <f t="shared" si="46"/>
        <v>435000000</v>
      </c>
      <c r="G258" s="167">
        <f t="shared" si="46"/>
        <v>435000000</v>
      </c>
      <c r="H258" s="167">
        <f t="shared" si="47"/>
        <v>0</v>
      </c>
    </row>
    <row r="259" spans="1:8" ht="18" customHeight="1">
      <c r="A259" s="165" t="s">
        <v>235</v>
      </c>
      <c r="B259" s="166">
        <v>20</v>
      </c>
      <c r="C259" s="167">
        <v>0</v>
      </c>
      <c r="D259" s="167">
        <v>0</v>
      </c>
      <c r="E259" s="167">
        <v>0</v>
      </c>
      <c r="F259" s="167">
        <f t="shared" si="46"/>
        <v>3000000</v>
      </c>
      <c r="G259" s="167">
        <f t="shared" si="46"/>
        <v>3000000</v>
      </c>
      <c r="H259" s="167">
        <f t="shared" si="47"/>
        <v>0</v>
      </c>
    </row>
    <row r="260" spans="1:8" ht="18" customHeight="1">
      <c r="A260" s="162" t="s">
        <v>236</v>
      </c>
      <c r="B260" s="163">
        <v>30</v>
      </c>
      <c r="C260" s="169">
        <f>C261+C262+C263</f>
        <v>4507109574</v>
      </c>
      <c r="D260" s="169">
        <f>SUM(D261:D263)</f>
        <v>1450680000</v>
      </c>
      <c r="E260" s="169">
        <f>SUM(E261:E263)</f>
        <v>1341279000</v>
      </c>
      <c r="F260" s="169">
        <f>SUM(F261:F263)</f>
        <v>14491902000</v>
      </c>
      <c r="G260" s="169">
        <f>SUM(G261:G263)</f>
        <v>14382032574</v>
      </c>
      <c r="H260" s="169">
        <f>SUM(H261:H263)</f>
        <v>4616979000</v>
      </c>
    </row>
    <row r="261" spans="1:8" ht="18" customHeight="1">
      <c r="A261" s="165" t="s">
        <v>237</v>
      </c>
      <c r="B261" s="166">
        <v>31</v>
      </c>
      <c r="C261" s="167"/>
      <c r="D261" s="167"/>
      <c r="E261" s="167"/>
      <c r="F261" s="167">
        <f aca="true" t="shared" si="48" ref="F261:G264">F229+D261</f>
        <v>0</v>
      </c>
      <c r="G261" s="167">
        <f t="shared" si="48"/>
        <v>0</v>
      </c>
      <c r="H261" s="220">
        <f>C261+F261-G261</f>
        <v>0</v>
      </c>
    </row>
    <row r="262" spans="1:8" ht="18" customHeight="1">
      <c r="A262" s="165" t="s">
        <v>260</v>
      </c>
      <c r="B262" s="166">
        <v>32</v>
      </c>
      <c r="C262" s="167">
        <v>4494996000</v>
      </c>
      <c r="D262" s="167">
        <v>1450680000</v>
      </c>
      <c r="E262" s="167">
        <v>1341279000</v>
      </c>
      <c r="F262" s="167">
        <f t="shared" si="48"/>
        <v>14491902000</v>
      </c>
      <c r="G262" s="167">
        <f t="shared" si="48"/>
        <v>14369919000</v>
      </c>
      <c r="H262" s="220">
        <f>C262+F262-G262</f>
        <v>4616979000</v>
      </c>
    </row>
    <row r="263" spans="1:8" ht="18" customHeight="1">
      <c r="A263" s="165" t="s">
        <v>261</v>
      </c>
      <c r="B263" s="167"/>
      <c r="C263" s="167">
        <v>12113574</v>
      </c>
      <c r="D263" s="167"/>
      <c r="E263" s="167"/>
      <c r="F263" s="167">
        <f t="shared" si="48"/>
        <v>0</v>
      </c>
      <c r="G263" s="167">
        <f t="shared" si="48"/>
        <v>12113574</v>
      </c>
      <c r="H263" s="220">
        <f>C263+F263-G263</f>
        <v>0</v>
      </c>
    </row>
    <row r="264" spans="1:8" ht="18" customHeight="1">
      <c r="A264" s="189" t="s">
        <v>262</v>
      </c>
      <c r="B264" s="160"/>
      <c r="C264" s="175"/>
      <c r="D264" s="160"/>
      <c r="E264" s="160"/>
      <c r="F264" s="167">
        <f t="shared" si="48"/>
        <v>0</v>
      </c>
      <c r="G264" s="167">
        <f t="shared" si="48"/>
        <v>0</v>
      </c>
      <c r="H264" s="220">
        <f>C264+F264-G264</f>
        <v>0</v>
      </c>
    </row>
    <row r="265" spans="1:8" ht="18" customHeight="1">
      <c r="A265" s="189" t="s">
        <v>263</v>
      </c>
      <c r="B265" s="172"/>
      <c r="C265" s="175"/>
      <c r="D265" s="175"/>
      <c r="E265" s="175"/>
      <c r="F265" s="167">
        <f>F233+D265</f>
        <v>0</v>
      </c>
      <c r="G265" s="175"/>
      <c r="H265" s="220">
        <f>C265+F265-G265</f>
        <v>0</v>
      </c>
    </row>
    <row r="266" spans="1:8" ht="18" customHeight="1">
      <c r="A266" s="171" t="s">
        <v>264</v>
      </c>
      <c r="B266" s="172"/>
      <c r="C266" s="175"/>
      <c r="D266" s="175"/>
      <c r="E266" s="175"/>
      <c r="F266" s="160"/>
      <c r="G266" s="175"/>
      <c r="H266" s="220"/>
    </row>
    <row r="267" spans="1:8" ht="15.75" customHeight="1">
      <c r="A267" s="177"/>
      <c r="B267" s="178"/>
      <c r="C267" s="179"/>
      <c r="D267" s="178"/>
      <c r="E267" s="179"/>
      <c r="F267" s="195"/>
      <c r="G267" s="195"/>
      <c r="H267" s="187"/>
    </row>
    <row r="268" spans="1:8" ht="15.75" customHeight="1">
      <c r="A268" s="165"/>
      <c r="B268" s="167"/>
      <c r="C268" s="167"/>
      <c r="D268" s="167"/>
      <c r="E268" s="167"/>
      <c r="F268" s="167"/>
      <c r="G268" s="167"/>
      <c r="H268" s="167"/>
    </row>
    <row r="269" spans="1:8" ht="15" customHeight="1">
      <c r="A269" s="186" t="s">
        <v>246</v>
      </c>
      <c r="B269" s="163">
        <v>40</v>
      </c>
      <c r="C269" s="164">
        <f aca="true" t="shared" si="49" ref="C269:H269">C249+C260+C265+C264</f>
        <v>12629013005</v>
      </c>
      <c r="D269" s="164">
        <f t="shared" si="49"/>
        <v>2974533492</v>
      </c>
      <c r="E269" s="164">
        <f t="shared" si="49"/>
        <v>2907436545</v>
      </c>
      <c r="F269" s="164">
        <f t="shared" si="49"/>
        <v>41590652489</v>
      </c>
      <c r="G269" s="164">
        <f t="shared" si="49"/>
        <v>46923853732</v>
      </c>
      <c r="H269" s="164">
        <f t="shared" si="49"/>
        <v>7295811762</v>
      </c>
    </row>
    <row r="270" spans="1:8" ht="15" customHeight="1">
      <c r="A270" s="187"/>
      <c r="B270" s="188"/>
      <c r="C270" s="188"/>
      <c r="D270" s="188"/>
      <c r="E270" s="188"/>
      <c r="F270" s="188"/>
      <c r="G270" s="188"/>
      <c r="H270" s="188"/>
    </row>
    <row r="271" spans="1:8" ht="15" customHeight="1">
      <c r="A271" s="148"/>
      <c r="B271" s="148"/>
      <c r="C271" s="148"/>
      <c r="D271" s="148"/>
      <c r="E271" s="148"/>
      <c r="F271" s="148"/>
      <c r="G271" s="148"/>
      <c r="H271" s="148"/>
    </row>
    <row r="272" spans="1:8" ht="18" customHeight="1">
      <c r="A272" s="147" t="s">
        <v>212</v>
      </c>
      <c r="B272" s="148"/>
      <c r="C272" s="148"/>
      <c r="D272" s="148"/>
      <c r="E272" s="148"/>
      <c r="F272" s="148"/>
      <c r="G272" s="149" t="s">
        <v>213</v>
      </c>
      <c r="H272" s="148"/>
    </row>
    <row r="273" spans="1:8" ht="15.75" customHeight="1">
      <c r="A273" s="150" t="s">
        <v>214</v>
      </c>
      <c r="B273" s="148"/>
      <c r="C273" s="148"/>
      <c r="D273" s="148"/>
      <c r="E273" s="148"/>
      <c r="F273" s="148"/>
      <c r="G273" s="148"/>
      <c r="H273" s="148"/>
    </row>
    <row r="274" spans="1:8" ht="20.25" customHeight="1">
      <c r="A274" s="151" t="s">
        <v>277</v>
      </c>
      <c r="B274" s="152"/>
      <c r="C274" s="152"/>
      <c r="D274" s="152"/>
      <c r="E274" s="152"/>
      <c r="F274" s="152"/>
      <c r="G274" s="152"/>
      <c r="H274" s="152"/>
    </row>
    <row r="275" ht="15.75" customHeight="1"/>
    <row r="276" ht="15.75" customHeight="1">
      <c r="H276" s="40" t="s">
        <v>216</v>
      </c>
    </row>
    <row r="277" spans="1:8" ht="15.75" customHeight="1">
      <c r="A277" s="153" t="s">
        <v>38</v>
      </c>
      <c r="B277" s="154"/>
      <c r="C277" s="155" t="s">
        <v>217</v>
      </c>
      <c r="D277" s="156" t="s">
        <v>278</v>
      </c>
      <c r="E277" s="156"/>
      <c r="F277" s="156" t="s">
        <v>219</v>
      </c>
      <c r="G277" s="156"/>
      <c r="H277" s="155" t="s">
        <v>217</v>
      </c>
    </row>
    <row r="278" spans="1:8" ht="15.75" customHeight="1">
      <c r="A278" s="157" t="s">
        <v>170</v>
      </c>
      <c r="B278" s="158" t="s">
        <v>171</v>
      </c>
      <c r="C278" s="158" t="s">
        <v>220</v>
      </c>
      <c r="D278" s="158" t="s">
        <v>221</v>
      </c>
      <c r="E278" s="158" t="s">
        <v>222</v>
      </c>
      <c r="F278" s="158" t="s">
        <v>221</v>
      </c>
      <c r="G278" s="158" t="s">
        <v>222</v>
      </c>
      <c r="H278" s="158" t="s">
        <v>220</v>
      </c>
    </row>
    <row r="279" spans="1:8" ht="15.75" customHeight="1">
      <c r="A279" s="159"/>
      <c r="B279" s="160"/>
      <c r="C279" s="158" t="s">
        <v>223</v>
      </c>
      <c r="D279" s="160"/>
      <c r="E279" s="160"/>
      <c r="F279" s="160"/>
      <c r="G279" s="160"/>
      <c r="H279" s="158" t="s">
        <v>224</v>
      </c>
    </row>
    <row r="280" spans="1:8" ht="15.75" customHeight="1">
      <c r="A280" s="161"/>
      <c r="B280" s="203"/>
      <c r="C280" s="203"/>
      <c r="D280" s="203"/>
      <c r="E280" s="203"/>
      <c r="F280" s="203"/>
      <c r="G280" s="203"/>
      <c r="H280" s="203"/>
    </row>
    <row r="281" spans="1:8" ht="18" customHeight="1">
      <c r="A281" s="162" t="s">
        <v>225</v>
      </c>
      <c r="B281" s="163">
        <v>10</v>
      </c>
      <c r="C281" s="164">
        <f aca="true" t="shared" si="50" ref="C281:H281">SUM(C284:C291)+C282</f>
        <v>8121903431</v>
      </c>
      <c r="D281" s="164">
        <f t="shared" si="50"/>
        <v>2875489287</v>
      </c>
      <c r="E281" s="164">
        <f t="shared" si="50"/>
        <v>2908499570</v>
      </c>
      <c r="F281" s="164">
        <f t="shared" si="50"/>
        <v>29974239776</v>
      </c>
      <c r="G281" s="164">
        <f t="shared" si="50"/>
        <v>35450320728</v>
      </c>
      <c r="H281" s="164">
        <f t="shared" si="50"/>
        <v>2645822479</v>
      </c>
    </row>
    <row r="282" spans="1:8" ht="18" customHeight="1">
      <c r="A282" s="165" t="s">
        <v>226</v>
      </c>
      <c r="B282" s="166">
        <v>11</v>
      </c>
      <c r="C282" s="167">
        <v>-628573</v>
      </c>
      <c r="D282" s="167"/>
      <c r="E282" s="167"/>
      <c r="F282" s="167">
        <f>D282+F250</f>
        <v>1871784397</v>
      </c>
      <c r="G282" s="167">
        <f>E282+G250</f>
        <v>1871155824</v>
      </c>
      <c r="H282" s="167">
        <f>C250+F282-G282</f>
        <v>0</v>
      </c>
    </row>
    <row r="283" spans="1:8" ht="18" customHeight="1">
      <c r="A283" s="165" t="s">
        <v>227</v>
      </c>
      <c r="B283" s="166">
        <v>12</v>
      </c>
      <c r="C283" s="168"/>
      <c r="D283" s="167"/>
      <c r="E283" s="167"/>
      <c r="F283" s="167"/>
      <c r="G283" s="167"/>
      <c r="H283" s="167" t="s">
        <v>38</v>
      </c>
    </row>
    <row r="284" spans="1:8" ht="18" customHeight="1">
      <c r="A284" s="165" t="s">
        <v>228</v>
      </c>
      <c r="B284" s="166">
        <v>13</v>
      </c>
      <c r="C284" s="167"/>
      <c r="D284" s="167"/>
      <c r="E284" s="167"/>
      <c r="F284" s="167"/>
      <c r="G284" s="167"/>
      <c r="H284" s="167" t="s">
        <v>38</v>
      </c>
    </row>
    <row r="285" spans="1:8" ht="18" customHeight="1">
      <c r="A285" s="165" t="s">
        <v>229</v>
      </c>
      <c r="B285" s="166">
        <v>14</v>
      </c>
      <c r="C285" s="167"/>
      <c r="D285" s="167"/>
      <c r="E285" s="167"/>
      <c r="F285" s="167"/>
      <c r="G285" s="167"/>
      <c r="H285" s="167" t="s">
        <v>38</v>
      </c>
    </row>
    <row r="286" spans="1:8" ht="18" customHeight="1">
      <c r="A286" s="165" t="s">
        <v>230</v>
      </c>
      <c r="B286" s="166">
        <v>15</v>
      </c>
      <c r="C286" s="167">
        <v>4042870868</v>
      </c>
      <c r="D286" s="167"/>
      <c r="E286" s="167"/>
      <c r="F286" s="167">
        <f>F254+D286</f>
        <v>5141640480</v>
      </c>
      <c r="G286" s="167">
        <f aca="true" t="shared" si="51" ref="G286:G291">E286+G254</f>
        <v>8141904690</v>
      </c>
      <c r="H286" s="167">
        <f aca="true" t="shared" si="52" ref="H286:H291">C286+F286-G286</f>
        <v>1042606658</v>
      </c>
    </row>
    <row r="287" spans="1:8" ht="18" customHeight="1">
      <c r="A287" s="165" t="s">
        <v>268</v>
      </c>
      <c r="B287" s="166">
        <v>16</v>
      </c>
      <c r="C287" s="167"/>
      <c r="D287" s="167">
        <v>1384565565</v>
      </c>
      <c r="E287" s="167">
        <v>1384565565</v>
      </c>
      <c r="F287" s="167">
        <f>D287+F255</f>
        <v>4482826672</v>
      </c>
      <c r="G287" s="167">
        <f t="shared" si="51"/>
        <v>7107937007</v>
      </c>
      <c r="H287" s="167">
        <f t="shared" si="52"/>
        <v>-2625110335</v>
      </c>
    </row>
    <row r="288" spans="1:8" ht="18" customHeight="1">
      <c r="A288" s="165" t="s">
        <v>232</v>
      </c>
      <c r="B288" s="166">
        <v>17</v>
      </c>
      <c r="C288" s="167">
        <v>271837348</v>
      </c>
      <c r="D288" s="167">
        <v>100922347</v>
      </c>
      <c r="E288" s="167">
        <f>504612+84395697</f>
        <v>84900309</v>
      </c>
      <c r="F288" s="167">
        <f>D288+F256</f>
        <v>1990640086</v>
      </c>
      <c r="G288" s="167">
        <f t="shared" si="51"/>
        <v>1737043198</v>
      </c>
      <c r="H288" s="167">
        <f t="shared" si="52"/>
        <v>525434236</v>
      </c>
    </row>
    <row r="289" spans="1:8" ht="18" customHeight="1">
      <c r="A289" s="165" t="s">
        <v>233</v>
      </c>
      <c r="B289" s="166">
        <v>18</v>
      </c>
      <c r="C289" s="167">
        <v>3807823788</v>
      </c>
      <c r="D289" s="167">
        <v>1390001375</v>
      </c>
      <c r="E289" s="167">
        <v>1439033696</v>
      </c>
      <c r="F289" s="167">
        <f>D289+F257</f>
        <v>16049348141</v>
      </c>
      <c r="G289" s="167">
        <f t="shared" si="51"/>
        <v>16154280009</v>
      </c>
      <c r="H289" s="167">
        <f t="shared" si="52"/>
        <v>3702891920</v>
      </c>
    </row>
    <row r="290" spans="1:8" ht="18" customHeight="1">
      <c r="A290" s="165" t="s">
        <v>234</v>
      </c>
      <c r="B290" s="166">
        <v>19</v>
      </c>
      <c r="C290" s="167"/>
      <c r="D290" s="167"/>
      <c r="E290" s="167"/>
      <c r="F290" s="167">
        <f>D290+F258</f>
        <v>435000000</v>
      </c>
      <c r="G290" s="167">
        <f t="shared" si="51"/>
        <v>435000000</v>
      </c>
      <c r="H290" s="167">
        <f t="shared" si="52"/>
        <v>0</v>
      </c>
    </row>
    <row r="291" spans="1:8" ht="18" customHeight="1">
      <c r="A291" s="165" t="s">
        <v>235</v>
      </c>
      <c r="B291" s="166">
        <v>20</v>
      </c>
      <c r="C291" s="167">
        <v>0</v>
      </c>
      <c r="D291" s="167"/>
      <c r="E291" s="167"/>
      <c r="F291" s="167">
        <f>D291+F259</f>
        <v>3000000</v>
      </c>
      <c r="G291" s="167">
        <f t="shared" si="51"/>
        <v>3000000</v>
      </c>
      <c r="H291" s="167">
        <f t="shared" si="52"/>
        <v>0</v>
      </c>
    </row>
    <row r="292" spans="1:8" ht="18" customHeight="1">
      <c r="A292" s="162" t="s">
        <v>236</v>
      </c>
      <c r="B292" s="163">
        <v>30</v>
      </c>
      <c r="C292" s="169">
        <f>C293+C294+C295</f>
        <v>4507109574</v>
      </c>
      <c r="D292" s="169">
        <f>SUM(D293:D295)</f>
        <v>1473210000</v>
      </c>
      <c r="E292" s="169">
        <f>SUM(E293:E295)</f>
        <v>1450677000</v>
      </c>
      <c r="F292" s="169">
        <f>SUM(F293:F295)</f>
        <v>15965112000</v>
      </c>
      <c r="G292" s="169">
        <f>SUM(G293:G295)</f>
        <v>15832709574</v>
      </c>
      <c r="H292" s="169">
        <f>SUM(H293:H295)</f>
        <v>4639512000</v>
      </c>
    </row>
    <row r="293" spans="1:8" ht="18" customHeight="1">
      <c r="A293" s="165" t="s">
        <v>237</v>
      </c>
      <c r="B293" s="166">
        <v>31</v>
      </c>
      <c r="C293" s="167"/>
      <c r="D293" s="167"/>
      <c r="E293" s="167"/>
      <c r="F293" s="167">
        <f aca="true" t="shared" si="53" ref="F293:G297">F261+D293</f>
        <v>0</v>
      </c>
      <c r="G293" s="167">
        <f t="shared" si="53"/>
        <v>0</v>
      </c>
      <c r="H293" s="167">
        <f aca="true" t="shared" si="54" ref="H293:H298">C293+F293-G293</f>
        <v>0</v>
      </c>
    </row>
    <row r="294" spans="1:8" ht="18" customHeight="1">
      <c r="A294" s="165" t="s">
        <v>260</v>
      </c>
      <c r="B294" s="166">
        <v>32</v>
      </c>
      <c r="C294" s="167">
        <v>4494996000</v>
      </c>
      <c r="D294" s="167">
        <v>1473210000</v>
      </c>
      <c r="E294" s="167">
        <v>1450677000</v>
      </c>
      <c r="F294" s="167">
        <f t="shared" si="53"/>
        <v>15965112000</v>
      </c>
      <c r="G294" s="167">
        <f t="shared" si="53"/>
        <v>15820596000</v>
      </c>
      <c r="H294" s="167">
        <f t="shared" si="54"/>
        <v>4639512000</v>
      </c>
    </row>
    <row r="295" spans="1:8" ht="18" customHeight="1">
      <c r="A295" s="165" t="s">
        <v>261</v>
      </c>
      <c r="B295" s="167"/>
      <c r="C295" s="167">
        <v>12113574</v>
      </c>
      <c r="D295" s="167"/>
      <c r="E295" s="167"/>
      <c r="F295" s="167">
        <f t="shared" si="53"/>
        <v>0</v>
      </c>
      <c r="G295" s="167">
        <f t="shared" si="53"/>
        <v>12113574</v>
      </c>
      <c r="H295" s="167">
        <f t="shared" si="54"/>
        <v>0</v>
      </c>
    </row>
    <row r="296" spans="1:8" ht="18" customHeight="1">
      <c r="A296" s="189" t="s">
        <v>262</v>
      </c>
      <c r="B296" s="160"/>
      <c r="C296" s="175"/>
      <c r="D296" s="169"/>
      <c r="E296" s="169"/>
      <c r="F296" s="169">
        <f t="shared" si="53"/>
        <v>0</v>
      </c>
      <c r="G296" s="169">
        <f t="shared" si="53"/>
        <v>0</v>
      </c>
      <c r="H296" s="169">
        <f t="shared" si="54"/>
        <v>0</v>
      </c>
    </row>
    <row r="297" spans="1:8" ht="18" customHeight="1">
      <c r="A297" s="189" t="s">
        <v>263</v>
      </c>
      <c r="B297" s="172"/>
      <c r="C297" s="175"/>
      <c r="D297" s="221"/>
      <c r="E297" s="205"/>
      <c r="F297" s="167">
        <f t="shared" si="53"/>
        <v>0</v>
      </c>
      <c r="G297" s="167">
        <f t="shared" si="53"/>
        <v>0</v>
      </c>
      <c r="H297" s="169">
        <f t="shared" si="54"/>
        <v>0</v>
      </c>
    </row>
    <row r="298" spans="1:8" ht="18" customHeight="1">
      <c r="A298" s="171" t="s">
        <v>264</v>
      </c>
      <c r="B298" s="172"/>
      <c r="C298" s="175"/>
      <c r="D298" s="175"/>
      <c r="E298" s="175"/>
      <c r="F298" s="219">
        <f>F267+D298</f>
        <v>0</v>
      </c>
      <c r="G298" s="219">
        <f>G267+E298</f>
        <v>0</v>
      </c>
      <c r="H298" s="219">
        <f t="shared" si="54"/>
        <v>0</v>
      </c>
    </row>
    <row r="299" spans="1:8" s="224" customFormat="1" ht="18" customHeight="1">
      <c r="A299" s="210"/>
      <c r="B299" s="178"/>
      <c r="C299" s="222"/>
      <c r="D299" s="222"/>
      <c r="E299" s="222"/>
      <c r="F299" s="223"/>
      <c r="G299" s="223"/>
      <c r="H299" s="223"/>
    </row>
    <row r="300" spans="1:8" ht="15.75" customHeight="1">
      <c r="A300" s="165"/>
      <c r="B300" s="167"/>
      <c r="C300" s="167"/>
      <c r="D300" s="167"/>
      <c r="E300" s="167"/>
      <c r="F300" s="167"/>
      <c r="G300" s="167"/>
      <c r="H300" s="167"/>
    </row>
    <row r="301" spans="1:8" ht="15" customHeight="1">
      <c r="A301" s="186" t="s">
        <v>246</v>
      </c>
      <c r="B301" s="163">
        <v>40</v>
      </c>
      <c r="C301" s="164">
        <f>C281+C292+C296+C297+C298</f>
        <v>12629013005</v>
      </c>
      <c r="D301" s="164">
        <f>D281+D292+D296+D297</f>
        <v>4348699287</v>
      </c>
      <c r="E301" s="164">
        <f>E281+E292+E296+E297</f>
        <v>4359176570</v>
      </c>
      <c r="F301" s="164">
        <f>F281+F292+F296+F297</f>
        <v>45939351776</v>
      </c>
      <c r="G301" s="164">
        <f>G281+G292+G296+G297</f>
        <v>51283030302</v>
      </c>
      <c r="H301" s="164">
        <f>H281+H292+H296+H297+H298</f>
        <v>7285334479</v>
      </c>
    </row>
    <row r="302" spans="1:8" ht="15" customHeight="1">
      <c r="A302" s="187"/>
      <c r="B302" s="188"/>
      <c r="C302" s="188"/>
      <c r="D302" s="188"/>
      <c r="E302" s="188"/>
      <c r="F302" s="188"/>
      <c r="G302" s="188"/>
      <c r="H302" s="188"/>
    </row>
    <row r="303" spans="1:8" ht="15" customHeight="1">
      <c r="A303" s="148"/>
      <c r="B303" s="148"/>
      <c r="C303" s="148"/>
      <c r="D303" s="148"/>
      <c r="E303" s="148"/>
      <c r="F303" s="148"/>
      <c r="G303" s="148"/>
      <c r="H303" s="148"/>
    </row>
    <row r="304" spans="1:8" ht="18" customHeight="1">
      <c r="A304" s="147" t="s">
        <v>212</v>
      </c>
      <c r="B304" s="148"/>
      <c r="C304" s="148"/>
      <c r="D304" s="148"/>
      <c r="E304" s="148"/>
      <c r="F304" s="148"/>
      <c r="G304" s="149" t="s">
        <v>213</v>
      </c>
      <c r="H304" s="148"/>
    </row>
    <row r="305" spans="1:8" ht="15" customHeight="1">
      <c r="A305" s="150" t="s">
        <v>214</v>
      </c>
      <c r="B305" s="148"/>
      <c r="C305" s="148"/>
      <c r="D305" s="148"/>
      <c r="E305" s="148"/>
      <c r="F305" s="148"/>
      <c r="G305" s="148"/>
      <c r="H305" s="148"/>
    </row>
    <row r="306" spans="1:8" ht="23.25" customHeight="1">
      <c r="A306" s="151" t="s">
        <v>279</v>
      </c>
      <c r="B306" s="152"/>
      <c r="C306" s="152"/>
      <c r="D306" s="152"/>
      <c r="E306" s="152"/>
      <c r="F306" s="152"/>
      <c r="G306" s="152"/>
      <c r="H306" s="152"/>
    </row>
    <row r="307" ht="6.75" customHeight="1"/>
    <row r="308" ht="15.75" customHeight="1">
      <c r="H308" s="40" t="s">
        <v>216</v>
      </c>
    </row>
    <row r="309" spans="1:8" ht="18.75" customHeight="1">
      <c r="A309" s="153" t="s">
        <v>38</v>
      </c>
      <c r="B309" s="154"/>
      <c r="C309" s="155" t="s">
        <v>217</v>
      </c>
      <c r="D309" s="156" t="s">
        <v>280</v>
      </c>
      <c r="E309" s="156"/>
      <c r="F309" s="156" t="s">
        <v>219</v>
      </c>
      <c r="G309" s="156"/>
      <c r="H309" s="155" t="s">
        <v>217</v>
      </c>
    </row>
    <row r="310" spans="1:8" ht="17.25" customHeight="1">
      <c r="A310" s="157" t="s">
        <v>170</v>
      </c>
      <c r="B310" s="158" t="s">
        <v>171</v>
      </c>
      <c r="C310" s="158" t="s">
        <v>220</v>
      </c>
      <c r="D310" s="158" t="s">
        <v>221</v>
      </c>
      <c r="E310" s="158" t="s">
        <v>222</v>
      </c>
      <c r="F310" s="158" t="s">
        <v>221</v>
      </c>
      <c r="G310" s="158" t="s">
        <v>222</v>
      </c>
      <c r="H310" s="158" t="s">
        <v>220</v>
      </c>
    </row>
    <row r="311" spans="1:8" ht="14.25" customHeight="1">
      <c r="A311" s="159"/>
      <c r="B311" s="160"/>
      <c r="C311" s="158" t="s">
        <v>223</v>
      </c>
      <c r="D311" s="160"/>
      <c r="E311" s="160"/>
      <c r="F311" s="160"/>
      <c r="G311" s="160"/>
      <c r="H311" s="158" t="s">
        <v>224</v>
      </c>
    </row>
    <row r="312" spans="1:8" ht="8.25" customHeight="1">
      <c r="A312" s="161" t="s">
        <v>38</v>
      </c>
      <c r="B312" s="203"/>
      <c r="C312" s="203"/>
      <c r="D312" s="203"/>
      <c r="E312" s="203"/>
      <c r="F312" s="203"/>
      <c r="G312" s="203"/>
      <c r="H312" s="203"/>
    </row>
    <row r="313" spans="1:8" ht="18" customHeight="1">
      <c r="A313" s="162" t="s">
        <v>225</v>
      </c>
      <c r="B313" s="163">
        <v>10</v>
      </c>
      <c r="C313" s="164">
        <f aca="true" t="shared" si="55" ref="C313:H313">SUM(C316:C323)+C314</f>
        <v>8121903431</v>
      </c>
      <c r="D313" s="164">
        <f t="shared" si="55"/>
        <v>1546099672</v>
      </c>
      <c r="E313" s="164">
        <f t="shared" si="55"/>
        <v>1490749808</v>
      </c>
      <c r="F313" s="164">
        <f t="shared" si="55"/>
        <v>31520339448</v>
      </c>
      <c r="G313" s="164">
        <f t="shared" si="55"/>
        <v>36941070536</v>
      </c>
      <c r="H313" s="164">
        <f t="shared" si="55"/>
        <v>2701172343</v>
      </c>
    </row>
    <row r="314" spans="1:8" ht="18" customHeight="1">
      <c r="A314" s="165" t="s">
        <v>226</v>
      </c>
      <c r="B314" s="166">
        <v>11</v>
      </c>
      <c r="C314" s="167">
        <v>-628573</v>
      </c>
      <c r="D314" s="167"/>
      <c r="E314" s="167"/>
      <c r="F314" s="167">
        <f>D314+F282</f>
        <v>1871784397</v>
      </c>
      <c r="G314" s="167">
        <f>E314+G282</f>
        <v>1871155824</v>
      </c>
      <c r="H314" s="167">
        <f>C282+F314-G314</f>
        <v>0</v>
      </c>
    </row>
    <row r="315" spans="1:8" ht="18" customHeight="1">
      <c r="A315" s="165" t="s">
        <v>227</v>
      </c>
      <c r="B315" s="166">
        <v>12</v>
      </c>
      <c r="C315" s="168"/>
      <c r="D315" s="167"/>
      <c r="E315" s="167"/>
      <c r="F315" s="167"/>
      <c r="G315" s="167"/>
      <c r="H315" s="167" t="s">
        <v>38</v>
      </c>
    </row>
    <row r="316" spans="1:8" ht="18" customHeight="1">
      <c r="A316" s="165" t="s">
        <v>228</v>
      </c>
      <c r="B316" s="166">
        <v>13</v>
      </c>
      <c r="C316" s="167"/>
      <c r="D316" s="167"/>
      <c r="E316" s="167"/>
      <c r="F316" s="167"/>
      <c r="G316" s="167"/>
      <c r="H316" s="167" t="s">
        <v>38</v>
      </c>
    </row>
    <row r="317" spans="1:8" ht="18" customHeight="1">
      <c r="A317" s="165" t="s">
        <v>229</v>
      </c>
      <c r="B317" s="166">
        <v>14</v>
      </c>
      <c r="C317" s="167"/>
      <c r="D317" s="167"/>
      <c r="E317" s="167"/>
      <c r="F317" s="167"/>
      <c r="G317" s="167"/>
      <c r="H317" s="167" t="s">
        <v>38</v>
      </c>
    </row>
    <row r="318" spans="1:8" ht="18" customHeight="1">
      <c r="A318" s="165" t="s">
        <v>230</v>
      </c>
      <c r="B318" s="166">
        <v>15</v>
      </c>
      <c r="C318" s="167">
        <v>4042870868</v>
      </c>
      <c r="D318" s="167"/>
      <c r="E318" s="167"/>
      <c r="F318" s="167">
        <f aca="true" t="shared" si="56" ref="F318:G323">D318+F286</f>
        <v>5141640480</v>
      </c>
      <c r="G318" s="167">
        <f t="shared" si="56"/>
        <v>8141904690</v>
      </c>
      <c r="H318" s="167">
        <f aca="true" t="shared" si="57" ref="H318:H323">C318+F318-G318</f>
        <v>1042606658</v>
      </c>
    </row>
    <row r="319" spans="1:8" ht="18" customHeight="1">
      <c r="A319" s="165" t="s">
        <v>268</v>
      </c>
      <c r="B319" s="166">
        <v>16</v>
      </c>
      <c r="C319" s="167"/>
      <c r="D319" s="167"/>
      <c r="E319" s="167"/>
      <c r="F319" s="167">
        <f t="shared" si="56"/>
        <v>4482826672</v>
      </c>
      <c r="G319" s="167">
        <f t="shared" si="56"/>
        <v>7107937007</v>
      </c>
      <c r="H319" s="167">
        <f t="shared" si="57"/>
        <v>-2625110335</v>
      </c>
    </row>
    <row r="320" spans="1:8" ht="18" customHeight="1">
      <c r="A320" s="165" t="s">
        <v>232</v>
      </c>
      <c r="B320" s="166">
        <v>17</v>
      </c>
      <c r="C320" s="167">
        <v>271837348</v>
      </c>
      <c r="D320" s="167">
        <v>66139634</v>
      </c>
      <c r="E320" s="167">
        <f>100417735+330698</f>
        <v>100748433</v>
      </c>
      <c r="F320" s="167">
        <f t="shared" si="56"/>
        <v>2056779720</v>
      </c>
      <c r="G320" s="167">
        <f t="shared" si="56"/>
        <v>1837791631</v>
      </c>
      <c r="H320" s="167">
        <f t="shared" si="57"/>
        <v>490825437</v>
      </c>
    </row>
    <row r="321" spans="1:8" ht="18" customHeight="1">
      <c r="A321" s="165" t="s">
        <v>233</v>
      </c>
      <c r="B321" s="166">
        <v>18</v>
      </c>
      <c r="C321" s="167">
        <v>3807823788</v>
      </c>
      <c r="D321" s="167">
        <v>1479960038</v>
      </c>
      <c r="E321" s="167">
        <v>1390001375</v>
      </c>
      <c r="F321" s="167">
        <f t="shared" si="56"/>
        <v>17529308179</v>
      </c>
      <c r="G321" s="167">
        <f t="shared" si="56"/>
        <v>17544281384</v>
      </c>
      <c r="H321" s="167">
        <f t="shared" si="57"/>
        <v>3792850583</v>
      </c>
    </row>
    <row r="322" spans="1:8" ht="18" customHeight="1">
      <c r="A322" s="165" t="s">
        <v>234</v>
      </c>
      <c r="B322" s="166">
        <v>19</v>
      </c>
      <c r="C322" s="167"/>
      <c r="D322" s="167"/>
      <c r="E322" s="167"/>
      <c r="F322" s="167">
        <f t="shared" si="56"/>
        <v>435000000</v>
      </c>
      <c r="G322" s="167">
        <f t="shared" si="56"/>
        <v>435000000</v>
      </c>
      <c r="H322" s="167">
        <f t="shared" si="57"/>
        <v>0</v>
      </c>
    </row>
    <row r="323" spans="1:8" ht="18" customHeight="1">
      <c r="A323" s="165" t="s">
        <v>235</v>
      </c>
      <c r="B323" s="166">
        <v>20</v>
      </c>
      <c r="C323" s="167">
        <v>0</v>
      </c>
      <c r="D323" s="167"/>
      <c r="E323" s="167"/>
      <c r="F323" s="167">
        <f t="shared" si="56"/>
        <v>3000000</v>
      </c>
      <c r="G323" s="167">
        <f t="shared" si="56"/>
        <v>3000000</v>
      </c>
      <c r="H323" s="167">
        <f t="shared" si="57"/>
        <v>0</v>
      </c>
    </row>
    <row r="324" spans="1:8" ht="18" customHeight="1">
      <c r="A324" s="162" t="s">
        <v>236</v>
      </c>
      <c r="B324" s="163">
        <v>30</v>
      </c>
      <c r="C324" s="169">
        <f aca="true" t="shared" si="58" ref="C324:H324">C325+C326+C327</f>
        <v>4507109574</v>
      </c>
      <c r="D324" s="169">
        <f t="shared" si="58"/>
        <v>1456320000</v>
      </c>
      <c r="E324" s="169">
        <f t="shared" si="58"/>
        <v>1473210000</v>
      </c>
      <c r="F324" s="169">
        <f t="shared" si="58"/>
        <v>17421432000</v>
      </c>
      <c r="G324" s="169">
        <f t="shared" si="58"/>
        <v>17305919574</v>
      </c>
      <c r="H324" s="169">
        <f t="shared" si="58"/>
        <v>4622622000</v>
      </c>
    </row>
    <row r="325" spans="1:8" ht="18" customHeight="1">
      <c r="A325" s="165" t="s">
        <v>237</v>
      </c>
      <c r="B325" s="166">
        <v>31</v>
      </c>
      <c r="C325" s="167"/>
      <c r="D325" s="167"/>
      <c r="E325" s="167"/>
      <c r="F325" s="167">
        <f aca="true" t="shared" si="59" ref="F325:G329">F293+D325</f>
        <v>0</v>
      </c>
      <c r="G325" s="167">
        <f t="shared" si="59"/>
        <v>0</v>
      </c>
      <c r="H325" s="167">
        <f aca="true" t="shared" si="60" ref="H325:H330">C325+F325-G325</f>
        <v>0</v>
      </c>
    </row>
    <row r="326" spans="1:8" ht="18" customHeight="1">
      <c r="A326" s="165" t="s">
        <v>260</v>
      </c>
      <c r="B326" s="166">
        <v>32</v>
      </c>
      <c r="C326" s="167">
        <v>4494996000</v>
      </c>
      <c r="D326" s="167">
        <v>1456320000</v>
      </c>
      <c r="E326" s="167">
        <v>1473210000</v>
      </c>
      <c r="F326" s="167">
        <f t="shared" si="59"/>
        <v>17421432000</v>
      </c>
      <c r="G326" s="167">
        <f t="shared" si="59"/>
        <v>17293806000</v>
      </c>
      <c r="H326" s="167">
        <f t="shared" si="60"/>
        <v>4622622000</v>
      </c>
    </row>
    <row r="327" spans="1:8" ht="18" customHeight="1">
      <c r="A327" s="165" t="s">
        <v>261</v>
      </c>
      <c r="B327" s="166">
        <v>33</v>
      </c>
      <c r="C327" s="167">
        <v>12113574</v>
      </c>
      <c r="D327" s="167"/>
      <c r="E327" s="167"/>
      <c r="F327" s="167">
        <f t="shared" si="59"/>
        <v>0</v>
      </c>
      <c r="G327" s="167">
        <f t="shared" si="59"/>
        <v>12113574</v>
      </c>
      <c r="H327" s="167">
        <f t="shared" si="60"/>
        <v>0</v>
      </c>
    </row>
    <row r="328" spans="1:8" ht="18" customHeight="1">
      <c r="A328" s="189" t="s">
        <v>262</v>
      </c>
      <c r="B328" s="167"/>
      <c r="C328" s="175"/>
      <c r="D328" s="169"/>
      <c r="E328" s="169"/>
      <c r="F328" s="169">
        <f t="shared" si="59"/>
        <v>0</v>
      </c>
      <c r="G328" s="169">
        <f t="shared" si="59"/>
        <v>0</v>
      </c>
      <c r="H328" s="169">
        <f t="shared" si="60"/>
        <v>0</v>
      </c>
    </row>
    <row r="329" spans="1:8" ht="18" customHeight="1">
      <c r="A329" s="189" t="s">
        <v>263</v>
      </c>
      <c r="B329" s="218"/>
      <c r="C329" s="175"/>
      <c r="D329" s="218"/>
      <c r="E329" s="218"/>
      <c r="F329" s="218">
        <f t="shared" si="59"/>
        <v>0</v>
      </c>
      <c r="G329" s="218">
        <f t="shared" si="59"/>
        <v>0</v>
      </c>
      <c r="H329" s="218">
        <f t="shared" si="60"/>
        <v>0</v>
      </c>
    </row>
    <row r="330" spans="1:8" ht="18" customHeight="1">
      <c r="A330" s="171" t="s">
        <v>264</v>
      </c>
      <c r="B330" s="225"/>
      <c r="C330" s="175"/>
      <c r="D330" s="225"/>
      <c r="E330" s="225"/>
      <c r="F330" s="225">
        <f>D330</f>
        <v>0</v>
      </c>
      <c r="G330" s="225">
        <f>E330</f>
        <v>0</v>
      </c>
      <c r="H330" s="225">
        <f t="shared" si="60"/>
        <v>0</v>
      </c>
    </row>
    <row r="331" spans="1:8" ht="16.5" customHeight="1">
      <c r="A331" s="177"/>
      <c r="B331" s="178"/>
      <c r="C331" s="178"/>
      <c r="D331" s="178"/>
      <c r="E331" s="178"/>
      <c r="F331" s="180"/>
      <c r="G331" s="226"/>
      <c r="H331" s="226"/>
    </row>
    <row r="332" spans="1:8" ht="16.5" customHeight="1">
      <c r="A332" s="165"/>
      <c r="B332" s="167"/>
      <c r="C332" s="167"/>
      <c r="D332" s="167"/>
      <c r="E332" s="167"/>
      <c r="F332" s="167"/>
      <c r="G332" s="167"/>
      <c r="H332" s="167"/>
    </row>
    <row r="333" spans="1:8" ht="16.5" customHeight="1">
      <c r="A333" s="186" t="s">
        <v>246</v>
      </c>
      <c r="B333" s="163">
        <v>40</v>
      </c>
      <c r="C333" s="164">
        <f aca="true" t="shared" si="61" ref="C333:H333">C313+C324+C328+C329+C330</f>
        <v>12629013005</v>
      </c>
      <c r="D333" s="164">
        <f t="shared" si="61"/>
        <v>3002419672</v>
      </c>
      <c r="E333" s="164">
        <f t="shared" si="61"/>
        <v>2963959808</v>
      </c>
      <c r="F333" s="164">
        <f t="shared" si="61"/>
        <v>48941771448</v>
      </c>
      <c r="G333" s="164">
        <f t="shared" si="61"/>
        <v>54246990110</v>
      </c>
      <c r="H333" s="164">
        <f t="shared" si="61"/>
        <v>7323794343</v>
      </c>
    </row>
    <row r="334" spans="1:8" ht="16.5" customHeight="1">
      <c r="A334" s="187"/>
      <c r="B334" s="188"/>
      <c r="C334" s="188"/>
      <c r="D334" s="188"/>
      <c r="E334" s="188"/>
      <c r="F334" s="188"/>
      <c r="G334" s="188"/>
      <c r="H334" s="188"/>
    </row>
    <row r="335" spans="1:8" ht="16.5" customHeight="1">
      <c r="A335" s="148"/>
      <c r="B335" s="148"/>
      <c r="C335" s="148"/>
      <c r="D335" s="148"/>
      <c r="E335" s="148"/>
      <c r="F335" s="148"/>
      <c r="G335" s="148"/>
      <c r="H335" s="148"/>
    </row>
    <row r="336" spans="1:8" ht="18.75" customHeight="1">
      <c r="A336" s="147" t="s">
        <v>212</v>
      </c>
      <c r="B336" s="148"/>
      <c r="C336" s="148"/>
      <c r="D336" s="148"/>
      <c r="E336" s="148"/>
      <c r="F336" s="148"/>
      <c r="G336" s="149" t="s">
        <v>213</v>
      </c>
      <c r="H336" s="148"/>
    </row>
    <row r="337" spans="1:8" ht="16.5" customHeight="1">
      <c r="A337" s="150" t="s">
        <v>214</v>
      </c>
      <c r="B337" s="148"/>
      <c r="C337" s="148"/>
      <c r="D337" s="148"/>
      <c r="E337" s="148"/>
      <c r="F337" s="148"/>
      <c r="G337" s="148"/>
      <c r="H337" s="148"/>
    </row>
    <row r="338" spans="1:8" ht="24" customHeight="1">
      <c r="A338" s="151" t="s">
        <v>281</v>
      </c>
      <c r="B338" s="152"/>
      <c r="C338" s="152"/>
      <c r="D338" s="152"/>
      <c r="E338" s="152"/>
      <c r="F338" s="152"/>
      <c r="G338" s="152"/>
      <c r="H338" s="152"/>
    </row>
    <row r="339" ht="12.75" customHeight="1"/>
    <row r="340" ht="17.25" customHeight="1">
      <c r="H340" s="40" t="s">
        <v>216</v>
      </c>
    </row>
    <row r="341" spans="1:8" ht="17.25" customHeight="1">
      <c r="A341" s="153" t="s">
        <v>38</v>
      </c>
      <c r="B341" s="154"/>
      <c r="C341" s="155" t="s">
        <v>217</v>
      </c>
      <c r="D341" s="156" t="s">
        <v>282</v>
      </c>
      <c r="E341" s="156"/>
      <c r="F341" s="156" t="s">
        <v>219</v>
      </c>
      <c r="G341" s="156"/>
      <c r="H341" s="155" t="s">
        <v>217</v>
      </c>
    </row>
    <row r="342" spans="1:8" ht="17.25" customHeight="1">
      <c r="A342" s="157" t="s">
        <v>170</v>
      </c>
      <c r="B342" s="158" t="s">
        <v>171</v>
      </c>
      <c r="C342" s="158" t="s">
        <v>220</v>
      </c>
      <c r="D342" s="158" t="s">
        <v>221</v>
      </c>
      <c r="E342" s="158" t="s">
        <v>222</v>
      </c>
      <c r="F342" s="158" t="s">
        <v>221</v>
      </c>
      <c r="G342" s="158" t="s">
        <v>222</v>
      </c>
      <c r="H342" s="158" t="s">
        <v>220</v>
      </c>
    </row>
    <row r="343" spans="1:8" ht="17.25" customHeight="1">
      <c r="A343" s="187"/>
      <c r="B343" s="188"/>
      <c r="C343" s="203" t="s">
        <v>223</v>
      </c>
      <c r="D343" s="188"/>
      <c r="E343" s="188"/>
      <c r="F343" s="188"/>
      <c r="G343" s="188"/>
      <c r="H343" s="203" t="s">
        <v>224</v>
      </c>
    </row>
    <row r="344" spans="1:8" ht="18" customHeight="1">
      <c r="A344" s="162" t="s">
        <v>225</v>
      </c>
      <c r="B344" s="227">
        <v>10</v>
      </c>
      <c r="C344" s="228">
        <f aca="true" t="shared" si="62" ref="C344:H344">SUM(C347:C354)+C345</f>
        <v>8121903431</v>
      </c>
      <c r="D344" s="228">
        <f t="shared" si="62"/>
        <v>1637658293</v>
      </c>
      <c r="E344" s="228">
        <f t="shared" si="62"/>
        <v>1546572332</v>
      </c>
      <c r="F344" s="228">
        <f t="shared" si="62"/>
        <v>33157997741</v>
      </c>
      <c r="G344" s="228">
        <f t="shared" si="62"/>
        <v>38487642868</v>
      </c>
      <c r="H344" s="228">
        <f t="shared" si="62"/>
        <v>2792258304</v>
      </c>
    </row>
    <row r="345" spans="1:8" ht="18" customHeight="1">
      <c r="A345" s="165" t="s">
        <v>226</v>
      </c>
      <c r="B345" s="166">
        <v>11</v>
      </c>
      <c r="C345" s="167">
        <v>-628573</v>
      </c>
      <c r="D345" s="167"/>
      <c r="E345" s="167"/>
      <c r="F345" s="167">
        <f>D345+F314</f>
        <v>1871784397</v>
      </c>
      <c r="G345" s="167">
        <f>E345+G314</f>
        <v>1871155824</v>
      </c>
      <c r="H345" s="167">
        <f>C314+F345-G345</f>
        <v>0</v>
      </c>
    </row>
    <row r="346" spans="1:8" ht="18" customHeight="1">
      <c r="A346" s="165" t="s">
        <v>227</v>
      </c>
      <c r="B346" s="166">
        <v>12</v>
      </c>
      <c r="C346" s="168"/>
      <c r="D346" s="167"/>
      <c r="E346" s="167"/>
      <c r="F346" s="167"/>
      <c r="G346" s="167"/>
      <c r="H346" s="167" t="s">
        <v>38</v>
      </c>
    </row>
    <row r="347" spans="1:8" ht="18" customHeight="1">
      <c r="A347" s="165" t="s">
        <v>228</v>
      </c>
      <c r="B347" s="166">
        <v>13</v>
      </c>
      <c r="C347" s="167"/>
      <c r="D347" s="167"/>
      <c r="E347" s="167"/>
      <c r="F347" s="167"/>
      <c r="G347" s="167"/>
      <c r="H347" s="167" t="s">
        <v>38</v>
      </c>
    </row>
    <row r="348" spans="1:8" ht="18" customHeight="1">
      <c r="A348" s="165" t="s">
        <v>229</v>
      </c>
      <c r="B348" s="166">
        <v>14</v>
      </c>
      <c r="C348" s="167"/>
      <c r="D348" s="167"/>
      <c r="E348" s="167"/>
      <c r="F348" s="167"/>
      <c r="G348" s="167"/>
      <c r="H348" s="167" t="s">
        <v>38</v>
      </c>
    </row>
    <row r="349" spans="1:8" ht="18" customHeight="1">
      <c r="A349" s="165" t="s">
        <v>230</v>
      </c>
      <c r="B349" s="166">
        <v>15</v>
      </c>
      <c r="C349" s="167">
        <v>4042870868</v>
      </c>
      <c r="D349" s="167"/>
      <c r="E349" s="167"/>
      <c r="F349" s="167">
        <f aca="true" t="shared" si="63" ref="F349:G354">D349+F318</f>
        <v>5141640480</v>
      </c>
      <c r="G349" s="167">
        <f t="shared" si="63"/>
        <v>8141904690</v>
      </c>
      <c r="H349" s="167">
        <f aca="true" t="shared" si="64" ref="H349:H354">C318+F349-G349</f>
        <v>1042606658</v>
      </c>
    </row>
    <row r="350" spans="1:8" ht="18" customHeight="1">
      <c r="A350" s="165" t="s">
        <v>268</v>
      </c>
      <c r="B350" s="166">
        <v>16</v>
      </c>
      <c r="C350" s="167"/>
      <c r="D350" s="167"/>
      <c r="E350" s="167"/>
      <c r="F350" s="167">
        <f t="shared" si="63"/>
        <v>4482826672</v>
      </c>
      <c r="G350" s="167">
        <f t="shared" si="63"/>
        <v>7107937007</v>
      </c>
      <c r="H350" s="167">
        <f t="shared" si="64"/>
        <v>-2625110335</v>
      </c>
    </row>
    <row r="351" spans="1:8" ht="18" customHeight="1">
      <c r="A351" s="165" t="s">
        <v>232</v>
      </c>
      <c r="B351" s="166">
        <v>17</v>
      </c>
      <c r="C351" s="167">
        <v>271837348</v>
      </c>
      <c r="D351" s="167">
        <v>160671576</v>
      </c>
      <c r="E351" s="167">
        <f>65808936+803358</f>
        <v>66612294</v>
      </c>
      <c r="F351" s="167">
        <f t="shared" si="63"/>
        <v>2217451296</v>
      </c>
      <c r="G351" s="167">
        <f t="shared" si="63"/>
        <v>1904403925</v>
      </c>
      <c r="H351" s="167">
        <f t="shared" si="64"/>
        <v>584884719</v>
      </c>
    </row>
    <row r="352" spans="1:8" ht="18" customHeight="1">
      <c r="A352" s="165" t="s">
        <v>233</v>
      </c>
      <c r="B352" s="166">
        <v>18</v>
      </c>
      <c r="C352" s="167">
        <v>3807823788</v>
      </c>
      <c r="D352" s="167">
        <v>1476986717</v>
      </c>
      <c r="E352" s="167">
        <v>1479960038</v>
      </c>
      <c r="F352" s="167">
        <f t="shared" si="63"/>
        <v>19006294896</v>
      </c>
      <c r="G352" s="167">
        <f t="shared" si="63"/>
        <v>19024241422</v>
      </c>
      <c r="H352" s="167">
        <f t="shared" si="64"/>
        <v>3789877262</v>
      </c>
    </row>
    <row r="353" spans="1:8" ht="18" customHeight="1">
      <c r="A353" s="165" t="s">
        <v>234</v>
      </c>
      <c r="B353" s="166">
        <v>19</v>
      </c>
      <c r="C353" s="167"/>
      <c r="D353" s="167"/>
      <c r="E353" s="167"/>
      <c r="F353" s="167">
        <f t="shared" si="63"/>
        <v>435000000</v>
      </c>
      <c r="G353" s="167">
        <f t="shared" si="63"/>
        <v>435000000</v>
      </c>
      <c r="H353" s="167">
        <f t="shared" si="64"/>
        <v>0</v>
      </c>
    </row>
    <row r="354" spans="1:8" ht="18" customHeight="1">
      <c r="A354" s="165" t="s">
        <v>235</v>
      </c>
      <c r="B354" s="166">
        <v>20</v>
      </c>
      <c r="C354" s="167">
        <v>0</v>
      </c>
      <c r="D354" s="167"/>
      <c r="E354" s="167"/>
      <c r="F354" s="167">
        <f t="shared" si="63"/>
        <v>3000000</v>
      </c>
      <c r="G354" s="167">
        <f t="shared" si="63"/>
        <v>3000000</v>
      </c>
      <c r="H354" s="167">
        <f t="shared" si="64"/>
        <v>0</v>
      </c>
    </row>
    <row r="355" spans="1:8" ht="18" customHeight="1">
      <c r="A355" s="162" t="s">
        <v>236</v>
      </c>
      <c r="B355" s="163">
        <v>30</v>
      </c>
      <c r="C355" s="169">
        <f>C356+C357+C358</f>
        <v>4507109574</v>
      </c>
      <c r="D355" s="169">
        <f>SUM(D356:D358)</f>
        <v>1542912000</v>
      </c>
      <c r="E355" s="169">
        <f>SUM(E356:E358)</f>
        <v>1456320000</v>
      </c>
      <c r="F355" s="169">
        <f>SUM(F356:F358)</f>
        <v>18964344000</v>
      </c>
      <c r="G355" s="169">
        <f>SUM(G356:G358)</f>
        <v>18762239574</v>
      </c>
      <c r="H355" s="169">
        <f>SUM(H356:H358)</f>
        <v>4709214000</v>
      </c>
    </row>
    <row r="356" spans="1:8" ht="18" customHeight="1">
      <c r="A356" s="165" t="s">
        <v>237</v>
      </c>
      <c r="B356" s="166">
        <v>31</v>
      </c>
      <c r="C356" s="167"/>
      <c r="D356" s="167"/>
      <c r="E356" s="167"/>
      <c r="F356" s="167">
        <f aca="true" t="shared" si="65" ref="F356:G360">F325+D356</f>
        <v>0</v>
      </c>
      <c r="G356" s="167">
        <f t="shared" si="65"/>
        <v>0</v>
      </c>
      <c r="H356" s="167">
        <f>C325+F356-G356</f>
        <v>0</v>
      </c>
    </row>
    <row r="357" spans="1:8" ht="18" customHeight="1">
      <c r="A357" s="165" t="s">
        <v>260</v>
      </c>
      <c r="B357" s="166">
        <v>32</v>
      </c>
      <c r="C357" s="167">
        <v>4494996000</v>
      </c>
      <c r="D357" s="167">
        <v>1542912000</v>
      </c>
      <c r="E357" s="167">
        <v>1456320000</v>
      </c>
      <c r="F357" s="167">
        <f t="shared" si="65"/>
        <v>18964344000</v>
      </c>
      <c r="G357" s="167">
        <f t="shared" si="65"/>
        <v>18750126000</v>
      </c>
      <c r="H357" s="167">
        <f>C326+F357-G357</f>
        <v>4709214000</v>
      </c>
    </row>
    <row r="358" spans="1:8" ht="18" customHeight="1">
      <c r="A358" s="165" t="s">
        <v>261</v>
      </c>
      <c r="B358" s="166">
        <v>33</v>
      </c>
      <c r="C358" s="167">
        <v>12113574</v>
      </c>
      <c r="D358" s="167"/>
      <c r="E358" s="167"/>
      <c r="F358" s="167">
        <f t="shared" si="65"/>
        <v>0</v>
      </c>
      <c r="G358" s="167">
        <f t="shared" si="65"/>
        <v>12113574</v>
      </c>
      <c r="H358" s="167">
        <f>C327+F358-G358</f>
        <v>0</v>
      </c>
    </row>
    <row r="359" spans="1:8" ht="18" customHeight="1">
      <c r="A359" s="189" t="s">
        <v>262</v>
      </c>
      <c r="B359" s="167"/>
      <c r="C359" s="175"/>
      <c r="D359" s="169"/>
      <c r="E359" s="169"/>
      <c r="F359" s="169">
        <f t="shared" si="65"/>
        <v>0</v>
      </c>
      <c r="G359" s="169">
        <f t="shared" si="65"/>
        <v>0</v>
      </c>
      <c r="H359" s="169">
        <f>C328+F359-G359</f>
        <v>0</v>
      </c>
    </row>
    <row r="360" spans="1:8" ht="18" customHeight="1">
      <c r="A360" s="189" t="s">
        <v>263</v>
      </c>
      <c r="B360" s="218"/>
      <c r="C360" s="175"/>
      <c r="D360" s="218"/>
      <c r="E360" s="218"/>
      <c r="F360" s="169">
        <f t="shared" si="65"/>
        <v>0</v>
      </c>
      <c r="G360" s="169">
        <f t="shared" si="65"/>
        <v>0</v>
      </c>
      <c r="H360" s="169">
        <f>C329+F360-G360</f>
        <v>0</v>
      </c>
    </row>
    <row r="361" spans="1:8" ht="18" customHeight="1">
      <c r="A361" s="171" t="s">
        <v>264</v>
      </c>
      <c r="B361" s="225"/>
      <c r="C361" s="175"/>
      <c r="D361" s="225"/>
      <c r="E361" s="225"/>
      <c r="F361" s="225">
        <f>D361+F330</f>
        <v>0</v>
      </c>
      <c r="G361" s="225">
        <f>E361+G330</f>
        <v>0</v>
      </c>
      <c r="H361" s="225">
        <f>C361+F361-G361</f>
        <v>0</v>
      </c>
    </row>
    <row r="362" spans="1:8" ht="16.5" customHeight="1">
      <c r="A362" s="177"/>
      <c r="B362" s="178"/>
      <c r="C362" s="178"/>
      <c r="D362" s="178"/>
      <c r="E362" s="179"/>
      <c r="F362" s="180"/>
      <c r="G362" s="226"/>
      <c r="H362" s="226"/>
    </row>
    <row r="363" spans="1:8" ht="15.75" customHeight="1">
      <c r="A363" s="165"/>
      <c r="B363" s="167"/>
      <c r="C363" s="167"/>
      <c r="D363" s="167"/>
      <c r="E363" s="167"/>
      <c r="F363" s="167"/>
      <c r="G363" s="167"/>
      <c r="H363" s="167"/>
    </row>
    <row r="364" spans="1:8" ht="15.75" customHeight="1">
      <c r="A364" s="186" t="s">
        <v>246</v>
      </c>
      <c r="B364" s="163">
        <v>40</v>
      </c>
      <c r="C364" s="164">
        <f aca="true" t="shared" si="66" ref="C364:H364">C344+C355+C359+C360+C361</f>
        <v>12629013005</v>
      </c>
      <c r="D364" s="164">
        <f t="shared" si="66"/>
        <v>3180570293</v>
      </c>
      <c r="E364" s="164">
        <f t="shared" si="66"/>
        <v>3002892332</v>
      </c>
      <c r="F364" s="164">
        <f t="shared" si="66"/>
        <v>52122341741</v>
      </c>
      <c r="G364" s="164">
        <f t="shared" si="66"/>
        <v>57249882442</v>
      </c>
      <c r="H364" s="164">
        <f t="shared" si="66"/>
        <v>7501472304</v>
      </c>
    </row>
    <row r="365" spans="1:8" ht="15.75" customHeight="1">
      <c r="A365" s="187"/>
      <c r="B365" s="188"/>
      <c r="C365" s="188"/>
      <c r="D365" s="188"/>
      <c r="E365" s="188"/>
      <c r="F365" s="188"/>
      <c r="G365" s="188"/>
      <c r="H365" s="188"/>
    </row>
    <row r="366" spans="1:8" ht="15.75" customHeight="1">
      <c r="A366" s="148"/>
      <c r="B366" s="148"/>
      <c r="C366" s="148"/>
      <c r="D366" s="148"/>
      <c r="E366" s="148"/>
      <c r="F366" s="148"/>
      <c r="G366" s="148"/>
      <c r="H366" s="148"/>
    </row>
    <row r="367" spans="1:8" ht="19.5" customHeight="1">
      <c r="A367" s="147" t="s">
        <v>212</v>
      </c>
      <c r="B367" s="148"/>
      <c r="C367" s="148"/>
      <c r="D367" s="148"/>
      <c r="E367" s="148"/>
      <c r="F367" s="148"/>
      <c r="G367" s="149" t="s">
        <v>213</v>
      </c>
      <c r="H367" s="148"/>
    </row>
    <row r="368" spans="1:8" ht="15.75" customHeight="1">
      <c r="A368" s="150" t="s">
        <v>214</v>
      </c>
      <c r="B368" s="148"/>
      <c r="C368" s="148"/>
      <c r="D368" s="148"/>
      <c r="E368" s="148"/>
      <c r="F368" s="148"/>
      <c r="G368" s="148"/>
      <c r="H368" s="148"/>
    </row>
    <row r="369" spans="1:8" ht="23.25" customHeight="1">
      <c r="A369" s="151" t="s">
        <v>283</v>
      </c>
      <c r="B369" s="152"/>
      <c r="C369" s="152"/>
      <c r="D369" s="152"/>
      <c r="E369" s="152"/>
      <c r="F369" s="152"/>
      <c r="G369" s="152"/>
      <c r="H369" s="152"/>
    </row>
    <row r="370" ht="12.75" customHeight="1"/>
    <row r="371" ht="15.75" customHeight="1">
      <c r="H371" s="40" t="s">
        <v>216</v>
      </c>
    </row>
    <row r="372" spans="1:8" ht="16.5" customHeight="1">
      <c r="A372" s="153" t="s">
        <v>38</v>
      </c>
      <c r="B372" s="154"/>
      <c r="C372" s="155" t="s">
        <v>217</v>
      </c>
      <c r="D372" s="156" t="s">
        <v>284</v>
      </c>
      <c r="E372" s="156"/>
      <c r="F372" s="156" t="s">
        <v>219</v>
      </c>
      <c r="G372" s="156"/>
      <c r="H372" s="155" t="s">
        <v>217</v>
      </c>
    </row>
    <row r="373" spans="1:8" ht="18.75" customHeight="1">
      <c r="A373" s="157" t="s">
        <v>170</v>
      </c>
      <c r="B373" s="158" t="s">
        <v>171</v>
      </c>
      <c r="C373" s="158" t="s">
        <v>220</v>
      </c>
      <c r="D373" s="158" t="s">
        <v>221</v>
      </c>
      <c r="E373" s="158" t="s">
        <v>222</v>
      </c>
      <c r="F373" s="158" t="s">
        <v>221</v>
      </c>
      <c r="G373" s="158" t="s">
        <v>222</v>
      </c>
      <c r="H373" s="158" t="s">
        <v>220</v>
      </c>
    </row>
    <row r="374" spans="1:8" ht="17.25" customHeight="1">
      <c r="A374" s="187"/>
      <c r="B374" s="188"/>
      <c r="C374" s="203" t="s">
        <v>223</v>
      </c>
      <c r="D374" s="188"/>
      <c r="E374" s="188"/>
      <c r="F374" s="188"/>
      <c r="G374" s="188"/>
      <c r="H374" s="203" t="s">
        <v>224</v>
      </c>
    </row>
    <row r="375" spans="1:8" ht="17.25" customHeight="1">
      <c r="A375" s="162" t="s">
        <v>225</v>
      </c>
      <c r="B375" s="163">
        <v>10</v>
      </c>
      <c r="C375" s="164">
        <f aca="true" t="shared" si="67" ref="C375:H375">SUM(C378:C385)+C376</f>
        <v>8121903431</v>
      </c>
      <c r="D375" s="164">
        <f t="shared" si="67"/>
        <v>7737285727</v>
      </c>
      <c r="E375" s="164">
        <f t="shared" si="67"/>
        <v>8074092530</v>
      </c>
      <c r="F375" s="164">
        <f t="shared" si="67"/>
        <v>40895283468</v>
      </c>
      <c r="G375" s="164">
        <f t="shared" si="67"/>
        <v>46561735398</v>
      </c>
      <c r="H375" s="164">
        <f t="shared" si="67"/>
        <v>2455451501</v>
      </c>
    </row>
    <row r="376" spans="1:8" ht="17.25" customHeight="1">
      <c r="A376" s="165" t="s">
        <v>226</v>
      </c>
      <c r="B376" s="166">
        <v>11</v>
      </c>
      <c r="C376" s="167">
        <v>-628573</v>
      </c>
      <c r="D376" s="167"/>
      <c r="E376" s="167"/>
      <c r="F376" s="167">
        <f>D376+F345</f>
        <v>1871784397</v>
      </c>
      <c r="G376" s="167">
        <f>E376+G345</f>
        <v>1871155824</v>
      </c>
      <c r="H376" s="167">
        <f>C345+F376-G376</f>
        <v>0</v>
      </c>
    </row>
    <row r="377" spans="1:8" ht="17.25" customHeight="1">
      <c r="A377" s="165" t="s">
        <v>227</v>
      </c>
      <c r="B377" s="166">
        <v>12</v>
      </c>
      <c r="C377" s="168"/>
      <c r="D377" s="167"/>
      <c r="E377" s="167"/>
      <c r="F377" s="167"/>
      <c r="G377" s="167"/>
      <c r="H377" s="167" t="s">
        <v>38</v>
      </c>
    </row>
    <row r="378" spans="1:8" ht="17.25" customHeight="1">
      <c r="A378" s="165" t="s">
        <v>228</v>
      </c>
      <c r="B378" s="166">
        <v>13</v>
      </c>
      <c r="C378" s="167"/>
      <c r="D378" s="167"/>
      <c r="E378" s="167"/>
      <c r="F378" s="167"/>
      <c r="G378" s="167"/>
      <c r="H378" s="167" t="s">
        <v>38</v>
      </c>
    </row>
    <row r="379" spans="1:8" ht="17.25" customHeight="1">
      <c r="A379" s="165" t="s">
        <v>229</v>
      </c>
      <c r="B379" s="166">
        <v>14</v>
      </c>
      <c r="C379" s="167"/>
      <c r="D379" s="167"/>
      <c r="E379" s="167"/>
      <c r="F379" s="167"/>
      <c r="G379" s="167"/>
      <c r="H379" s="167" t="s">
        <v>38</v>
      </c>
    </row>
    <row r="380" spans="1:8" ht="17.25" customHeight="1">
      <c r="A380" s="165" t="s">
        <v>230</v>
      </c>
      <c r="B380" s="166">
        <v>15</v>
      </c>
      <c r="C380" s="167">
        <v>4042870868</v>
      </c>
      <c r="D380" s="167"/>
      <c r="E380" s="167"/>
      <c r="F380" s="167">
        <f aca="true" t="shared" si="68" ref="F380:G385">D380+F349</f>
        <v>5141640480</v>
      </c>
      <c r="G380" s="167">
        <f t="shared" si="68"/>
        <v>8141904690</v>
      </c>
      <c r="H380" s="167">
        <f aca="true" t="shared" si="69" ref="H380:H385">C349+F380-G380</f>
        <v>1042606658</v>
      </c>
    </row>
    <row r="381" spans="1:8" ht="17.25" customHeight="1">
      <c r="A381" s="165" t="s">
        <v>268</v>
      </c>
      <c r="B381" s="166">
        <v>16</v>
      </c>
      <c r="C381" s="167"/>
      <c r="D381" s="167">
        <v>6438394865</v>
      </c>
      <c r="E381" s="167">
        <v>6438394865</v>
      </c>
      <c r="F381" s="167">
        <f t="shared" si="68"/>
        <v>10921221537</v>
      </c>
      <c r="G381" s="167">
        <f t="shared" si="68"/>
        <v>13546331872</v>
      </c>
      <c r="H381" s="167">
        <f t="shared" si="69"/>
        <v>-2625110335</v>
      </c>
    </row>
    <row r="382" spans="1:8" ht="17.25" customHeight="1">
      <c r="A382" s="165" t="s">
        <v>232</v>
      </c>
      <c r="B382" s="166">
        <v>17</v>
      </c>
      <c r="C382" s="167">
        <v>271837348</v>
      </c>
      <c r="D382" s="167">
        <v>-231454088</v>
      </c>
      <c r="E382" s="167">
        <v>158710948</v>
      </c>
      <c r="F382" s="167">
        <f t="shared" si="68"/>
        <v>1985997208</v>
      </c>
      <c r="G382" s="167">
        <f t="shared" si="68"/>
        <v>2063114873</v>
      </c>
      <c r="H382" s="167">
        <f t="shared" si="69"/>
        <v>194719683</v>
      </c>
    </row>
    <row r="383" spans="1:8" ht="17.25" customHeight="1">
      <c r="A383" s="165" t="s">
        <v>233</v>
      </c>
      <c r="B383" s="166">
        <v>18</v>
      </c>
      <c r="C383" s="167">
        <v>3807823788</v>
      </c>
      <c r="D383" s="167">
        <v>1530344950</v>
      </c>
      <c r="E383" s="167">
        <v>1476986717</v>
      </c>
      <c r="F383" s="167">
        <f t="shared" si="68"/>
        <v>20536639846</v>
      </c>
      <c r="G383" s="167">
        <f t="shared" si="68"/>
        <v>20501228139</v>
      </c>
      <c r="H383" s="167">
        <f t="shared" si="69"/>
        <v>3843235495</v>
      </c>
    </row>
    <row r="384" spans="1:8" ht="17.25" customHeight="1">
      <c r="A384" s="165" t="s">
        <v>234</v>
      </c>
      <c r="B384" s="166">
        <v>19</v>
      </c>
      <c r="C384" s="167"/>
      <c r="D384" s="167"/>
      <c r="E384" s="167"/>
      <c r="F384" s="167">
        <f t="shared" si="68"/>
        <v>435000000</v>
      </c>
      <c r="G384" s="167">
        <f t="shared" si="68"/>
        <v>435000000</v>
      </c>
      <c r="H384" s="167">
        <f t="shared" si="69"/>
        <v>0</v>
      </c>
    </row>
    <row r="385" spans="1:8" ht="17.25" customHeight="1">
      <c r="A385" s="165" t="s">
        <v>235</v>
      </c>
      <c r="B385" s="166">
        <v>20</v>
      </c>
      <c r="C385" s="167">
        <v>0</v>
      </c>
      <c r="D385" s="167"/>
      <c r="E385" s="167"/>
      <c r="F385" s="167">
        <f t="shared" si="68"/>
        <v>3000000</v>
      </c>
      <c r="G385" s="167">
        <f t="shared" si="68"/>
        <v>3000000</v>
      </c>
      <c r="H385" s="167">
        <f t="shared" si="69"/>
        <v>0</v>
      </c>
    </row>
    <row r="386" spans="1:8" ht="17.25" customHeight="1">
      <c r="A386" s="162" t="s">
        <v>236</v>
      </c>
      <c r="B386" s="163">
        <v>30</v>
      </c>
      <c r="C386" s="169">
        <f aca="true" t="shared" si="70" ref="C386:H386">C387+C388+C389</f>
        <v>4507109574</v>
      </c>
      <c r="D386" s="169">
        <f t="shared" si="70"/>
        <v>1323696000</v>
      </c>
      <c r="E386" s="169">
        <f t="shared" si="70"/>
        <v>1542912000</v>
      </c>
      <c r="F386" s="169">
        <f t="shared" si="70"/>
        <v>20288040000</v>
      </c>
      <c r="G386" s="169">
        <f t="shared" si="70"/>
        <v>20305151574</v>
      </c>
      <c r="H386" s="169">
        <f t="shared" si="70"/>
        <v>4489998000</v>
      </c>
    </row>
    <row r="387" spans="1:8" ht="17.25" customHeight="1">
      <c r="A387" s="165" t="s">
        <v>237</v>
      </c>
      <c r="B387" s="166">
        <v>31</v>
      </c>
      <c r="C387" s="167"/>
      <c r="D387" s="167"/>
      <c r="E387" s="167"/>
      <c r="F387" s="167">
        <f aca="true" t="shared" si="71" ref="F387:G389">F356+D387</f>
        <v>0</v>
      </c>
      <c r="G387" s="167">
        <f t="shared" si="71"/>
        <v>0</v>
      </c>
      <c r="H387" s="167">
        <f aca="true" t="shared" si="72" ref="H387:H392">C356+F387-G387</f>
        <v>0</v>
      </c>
    </row>
    <row r="388" spans="1:8" ht="17.25" customHeight="1">
      <c r="A388" s="165" t="s">
        <v>260</v>
      </c>
      <c r="B388" s="166">
        <v>32</v>
      </c>
      <c r="C388" s="167">
        <v>4494996000</v>
      </c>
      <c r="D388" s="167">
        <v>1323696000</v>
      </c>
      <c r="E388" s="167">
        <v>1542912000</v>
      </c>
      <c r="F388" s="167">
        <f t="shared" si="71"/>
        <v>20288040000</v>
      </c>
      <c r="G388" s="167">
        <f t="shared" si="71"/>
        <v>20293038000</v>
      </c>
      <c r="H388" s="167">
        <f t="shared" si="72"/>
        <v>4489998000</v>
      </c>
    </row>
    <row r="389" spans="1:8" ht="17.25" customHeight="1">
      <c r="A389" s="165" t="s">
        <v>261</v>
      </c>
      <c r="B389" s="166">
        <v>33</v>
      </c>
      <c r="C389" s="167">
        <v>12113574</v>
      </c>
      <c r="D389" s="167"/>
      <c r="E389" s="167"/>
      <c r="F389" s="167">
        <f t="shared" si="71"/>
        <v>0</v>
      </c>
      <c r="G389" s="167">
        <f t="shared" si="71"/>
        <v>12113574</v>
      </c>
      <c r="H389" s="167">
        <f t="shared" si="72"/>
        <v>0</v>
      </c>
    </row>
    <row r="390" spans="1:8" ht="17.25" customHeight="1">
      <c r="A390" s="189" t="s">
        <v>262</v>
      </c>
      <c r="B390" s="167"/>
      <c r="C390" s="175"/>
      <c r="D390" s="169"/>
      <c r="E390" s="169"/>
      <c r="F390" s="169">
        <f aca="true" t="shared" si="73" ref="F390:G392">D390+F359</f>
        <v>0</v>
      </c>
      <c r="G390" s="169">
        <f t="shared" si="73"/>
        <v>0</v>
      </c>
      <c r="H390" s="169">
        <f t="shared" si="72"/>
        <v>0</v>
      </c>
    </row>
    <row r="391" spans="1:8" ht="17.25" customHeight="1">
      <c r="A391" s="189" t="s">
        <v>263</v>
      </c>
      <c r="B391" s="218"/>
      <c r="C391" s="175"/>
      <c r="D391" s="218"/>
      <c r="E391" s="218"/>
      <c r="F391" s="218">
        <f t="shared" si="73"/>
        <v>0</v>
      </c>
      <c r="G391" s="218">
        <f t="shared" si="73"/>
        <v>0</v>
      </c>
      <c r="H391" s="218">
        <f t="shared" si="72"/>
        <v>0</v>
      </c>
    </row>
    <row r="392" spans="1:8" ht="17.25" customHeight="1">
      <c r="A392" s="171" t="s">
        <v>264</v>
      </c>
      <c r="B392" s="225"/>
      <c r="C392" s="175"/>
      <c r="D392" s="225"/>
      <c r="E392" s="225"/>
      <c r="F392" s="225">
        <f t="shared" si="73"/>
        <v>0</v>
      </c>
      <c r="G392" s="225">
        <f t="shared" si="73"/>
        <v>0</v>
      </c>
      <c r="H392" s="225">
        <f t="shared" si="72"/>
        <v>0</v>
      </c>
    </row>
    <row r="393" spans="1:8" ht="17.25" customHeight="1">
      <c r="A393" s="177"/>
      <c r="B393" s="178"/>
      <c r="C393" s="178"/>
      <c r="D393" s="178"/>
      <c r="E393" s="178"/>
      <c r="F393" s="229"/>
      <c r="G393" s="230"/>
      <c r="H393" s="231"/>
    </row>
    <row r="394" spans="1:8" ht="17.25" customHeight="1">
      <c r="A394" s="165"/>
      <c r="B394" s="167"/>
      <c r="C394" s="167"/>
      <c r="D394" s="167"/>
      <c r="E394" s="167"/>
      <c r="F394" s="167"/>
      <c r="G394" s="167"/>
      <c r="H394" s="167"/>
    </row>
    <row r="395" spans="1:8" ht="17.25" customHeight="1">
      <c r="A395" s="186" t="s">
        <v>246</v>
      </c>
      <c r="B395" s="163">
        <v>40</v>
      </c>
      <c r="C395" s="164">
        <f aca="true" t="shared" si="74" ref="C395:H395">C375+C386+C390+C391+C392</f>
        <v>12629013005</v>
      </c>
      <c r="D395" s="164">
        <f t="shared" si="74"/>
        <v>9060981727</v>
      </c>
      <c r="E395" s="164">
        <f t="shared" si="74"/>
        <v>9617004530</v>
      </c>
      <c r="F395" s="164">
        <f t="shared" si="74"/>
        <v>61183323468</v>
      </c>
      <c r="G395" s="164">
        <f t="shared" si="74"/>
        <v>66866886972</v>
      </c>
      <c r="H395" s="164">
        <f t="shared" si="74"/>
        <v>6945449501</v>
      </c>
    </row>
    <row r="396" spans="1:8" ht="17.25" customHeight="1">
      <c r="A396" s="187"/>
      <c r="B396" s="188"/>
      <c r="C396" s="188"/>
      <c r="D396" s="188"/>
      <c r="E396" s="188"/>
      <c r="F396" s="188"/>
      <c r="G396" s="188"/>
      <c r="H396" s="188"/>
    </row>
    <row r="397" ht="11.25" customHeight="1"/>
    <row r="398" ht="12" customHeight="1">
      <c r="A398" s="232"/>
    </row>
    <row r="399" spans="1:4" ht="11.25" customHeight="1">
      <c r="A399" s="233"/>
      <c r="B399" s="233"/>
      <c r="C399" s="88"/>
      <c r="D399" s="88"/>
    </row>
    <row r="400" spans="1:4" ht="11.25" customHeight="1">
      <c r="A400" s="233"/>
      <c r="B400" s="233" t="s">
        <v>38</v>
      </c>
      <c r="C400" s="88"/>
      <c r="D400" s="88"/>
    </row>
    <row r="401" spans="1:4" ht="15" customHeight="1">
      <c r="A401" s="233"/>
      <c r="B401" s="233"/>
      <c r="C401" s="88"/>
      <c r="D401" s="88"/>
    </row>
    <row r="402" spans="1:4" ht="11.25" customHeight="1">
      <c r="A402" s="233"/>
      <c r="B402" s="233"/>
      <c r="C402" s="88"/>
      <c r="D402" s="88"/>
    </row>
    <row r="403" spans="1:4" ht="11.25" customHeight="1">
      <c r="A403" s="233"/>
      <c r="B403" s="233"/>
      <c r="C403" s="88"/>
      <c r="D403" s="88"/>
    </row>
    <row r="404" spans="1:4" ht="11.25" customHeight="1">
      <c r="A404" s="233"/>
      <c r="B404" s="233"/>
      <c r="C404" s="234"/>
      <c r="D404" s="233"/>
    </row>
    <row r="405" ht="12" customHeight="1">
      <c r="C405" s="40" t="s">
        <v>38</v>
      </c>
    </row>
  </sheetData>
  <mergeCells count="1">
    <mergeCell ref="A75:H7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24"/>
  <sheetViews>
    <sheetView workbookViewId="0" topLeftCell="A87">
      <selection activeCell="A102" sqref="A102"/>
    </sheetView>
  </sheetViews>
  <sheetFormatPr defaultColWidth="9.140625" defaultRowHeight="12.75"/>
  <cols>
    <col min="1" max="1" width="61.57421875" style="0" customWidth="1"/>
    <col min="2" max="2" width="6.140625" style="0" customWidth="1"/>
    <col min="3" max="3" width="13.140625" style="0" customWidth="1"/>
    <col min="4" max="4" width="15.140625" style="0" customWidth="1"/>
  </cols>
  <sheetData>
    <row r="1" spans="1:4" s="40" customFormat="1" ht="14.25" hidden="1">
      <c r="A1" s="236" t="s">
        <v>285</v>
      </c>
      <c r="B1" s="152"/>
      <c r="C1" s="152"/>
      <c r="D1" s="152"/>
    </row>
    <row r="2" s="40" customFormat="1" ht="12.75" customHeight="1" hidden="1"/>
    <row r="3" s="40" customFormat="1" ht="12" customHeight="1" hidden="1">
      <c r="D3" s="40" t="s">
        <v>216</v>
      </c>
    </row>
    <row r="4" spans="1:4" s="40" customFormat="1" ht="15" customHeight="1" hidden="1">
      <c r="A4" s="237"/>
      <c r="B4" s="200" t="s">
        <v>38</v>
      </c>
      <c r="C4" s="156" t="s">
        <v>286</v>
      </c>
      <c r="D4" s="156"/>
    </row>
    <row r="5" spans="1:4" s="40" customFormat="1" ht="14.25" customHeight="1" hidden="1">
      <c r="A5" s="238"/>
      <c r="B5" s="60" t="s">
        <v>171</v>
      </c>
      <c r="C5" s="158" t="s">
        <v>38</v>
      </c>
      <c r="D5" s="158" t="s">
        <v>287</v>
      </c>
    </row>
    <row r="6" spans="1:4" s="40" customFormat="1" ht="15" customHeight="1" hidden="1">
      <c r="A6" s="239" t="s">
        <v>170</v>
      </c>
      <c r="B6" s="159"/>
      <c r="C6" s="158" t="s">
        <v>288</v>
      </c>
      <c r="D6" s="158" t="s">
        <v>289</v>
      </c>
    </row>
    <row r="7" spans="1:4" s="40" customFormat="1" ht="5.25" customHeight="1" hidden="1">
      <c r="A7" s="240" t="s">
        <v>290</v>
      </c>
      <c r="B7" s="241" t="s">
        <v>291</v>
      </c>
      <c r="C7" s="158" t="s">
        <v>267</v>
      </c>
      <c r="D7" s="158" t="s">
        <v>267</v>
      </c>
    </row>
    <row r="8" spans="1:4" s="40" customFormat="1" ht="16.5" customHeight="1" hidden="1">
      <c r="A8" s="242" t="s">
        <v>292</v>
      </c>
      <c r="B8" s="243" t="s">
        <v>38</v>
      </c>
      <c r="C8" s="164"/>
      <c r="D8" s="164"/>
    </row>
    <row r="9" spans="1:4" s="40" customFormat="1" ht="16.5" customHeight="1" hidden="1">
      <c r="A9" s="244" t="s">
        <v>293</v>
      </c>
      <c r="B9" s="245">
        <v>10</v>
      </c>
      <c r="C9" s="246">
        <v>7850743244</v>
      </c>
      <c r="D9" s="246" t="s">
        <v>294</v>
      </c>
    </row>
    <row r="10" spans="1:4" s="40" customFormat="1" ht="16.5" customHeight="1" hidden="1">
      <c r="A10" s="244" t="s">
        <v>295</v>
      </c>
      <c r="B10" s="245">
        <v>11</v>
      </c>
      <c r="C10" s="246">
        <v>5962674850</v>
      </c>
      <c r="D10" s="246">
        <f>C10</f>
        <v>5962674850</v>
      </c>
    </row>
    <row r="11" spans="1:4" s="40" customFormat="1" ht="16.5" customHeight="1" hidden="1">
      <c r="A11" s="244" t="s">
        <v>296</v>
      </c>
      <c r="B11" s="245">
        <v>12</v>
      </c>
      <c r="C11" s="246">
        <f>C12+C13+C14</f>
        <v>5730044989</v>
      </c>
      <c r="D11" s="246">
        <f>D12+D13+D14</f>
        <v>5730044989</v>
      </c>
    </row>
    <row r="12" spans="1:4" s="40" customFormat="1" ht="16.5" customHeight="1" hidden="1">
      <c r="A12" s="244" t="s">
        <v>297</v>
      </c>
      <c r="B12" s="245" t="s">
        <v>38</v>
      </c>
      <c r="C12" s="246"/>
      <c r="D12" s="246"/>
    </row>
    <row r="13" spans="1:4" s="40" customFormat="1" ht="16.5" customHeight="1" hidden="1">
      <c r="A13" s="244" t="s">
        <v>298</v>
      </c>
      <c r="B13" s="245">
        <v>13</v>
      </c>
      <c r="C13" s="246">
        <v>5730044989</v>
      </c>
      <c r="D13" s="246">
        <f>C13</f>
        <v>5730044989</v>
      </c>
    </row>
    <row r="14" spans="1:4" s="40" customFormat="1" ht="16.5" customHeight="1" hidden="1">
      <c r="A14" s="244" t="s">
        <v>299</v>
      </c>
      <c r="B14" s="245">
        <v>14</v>
      </c>
      <c r="C14" s="246"/>
      <c r="D14" s="246"/>
    </row>
    <row r="15" spans="1:4" s="40" customFormat="1" ht="16.5" customHeight="1" hidden="1">
      <c r="A15" s="244" t="s">
        <v>300</v>
      </c>
      <c r="B15" s="245">
        <v>15</v>
      </c>
      <c r="C15" s="246"/>
      <c r="D15" s="246"/>
    </row>
    <row r="16" spans="1:4" s="40" customFormat="1" ht="16.5" customHeight="1" hidden="1">
      <c r="A16" s="244" t="s">
        <v>301</v>
      </c>
      <c r="B16" s="245">
        <v>16</v>
      </c>
      <c r="C16" s="246"/>
      <c r="D16" s="246"/>
    </row>
    <row r="17" spans="1:4" s="40" customFormat="1" ht="16.5" customHeight="1" hidden="1">
      <c r="A17" s="244" t="s">
        <v>302</v>
      </c>
      <c r="B17" s="245">
        <v>17</v>
      </c>
      <c r="C17" s="246">
        <f>C9+C10-C11</f>
        <v>8083373105</v>
      </c>
      <c r="D17" s="246" t="s">
        <v>303</v>
      </c>
    </row>
    <row r="18" spans="1:4" s="40" customFormat="1" ht="16.5" customHeight="1" hidden="1">
      <c r="A18" s="247" t="s">
        <v>304</v>
      </c>
      <c r="B18" s="248"/>
      <c r="C18" s="249"/>
      <c r="D18" s="249"/>
    </row>
    <row r="19" spans="1:4" s="40" customFormat="1" ht="16.5" customHeight="1" hidden="1">
      <c r="A19" s="244" t="s">
        <v>305</v>
      </c>
      <c r="B19" s="245">
        <v>20</v>
      </c>
      <c r="C19" s="246"/>
      <c r="D19" s="246" t="s">
        <v>303</v>
      </c>
    </row>
    <row r="20" spans="1:4" s="40" customFormat="1" ht="16.5" customHeight="1" hidden="1">
      <c r="A20" s="244" t="s">
        <v>306</v>
      </c>
      <c r="B20" s="245">
        <v>21</v>
      </c>
      <c r="C20" s="246"/>
      <c r="D20" s="246"/>
    </row>
    <row r="21" spans="1:4" s="40" customFormat="1" ht="16.5" customHeight="1" hidden="1">
      <c r="A21" s="244" t="s">
        <v>307</v>
      </c>
      <c r="B21" s="245">
        <v>22</v>
      </c>
      <c r="C21" s="246"/>
      <c r="D21" s="246"/>
    </row>
    <row r="22" spans="1:4" s="40" customFormat="1" ht="16.5" customHeight="1" hidden="1">
      <c r="A22" s="244" t="s">
        <v>308</v>
      </c>
      <c r="B22" s="245">
        <v>23</v>
      </c>
      <c r="C22" s="246">
        <f>C19+C20-C21</f>
        <v>0</v>
      </c>
      <c r="D22" s="246" t="s">
        <v>303</v>
      </c>
    </row>
    <row r="23" spans="1:4" s="40" customFormat="1" ht="16.5" customHeight="1" hidden="1">
      <c r="A23" s="247" t="s">
        <v>309</v>
      </c>
      <c r="B23" s="248"/>
      <c r="C23" s="249"/>
      <c r="D23" s="249"/>
    </row>
    <row r="24" spans="1:4" s="40" customFormat="1" ht="16.5" customHeight="1" hidden="1">
      <c r="A24" s="244" t="s">
        <v>310</v>
      </c>
      <c r="B24" s="245">
        <v>30</v>
      </c>
      <c r="C24" s="246"/>
      <c r="D24" s="246" t="s">
        <v>303</v>
      </c>
    </row>
    <row r="25" spans="1:4" s="40" customFormat="1" ht="16.5" customHeight="1" hidden="1">
      <c r="A25" s="244" t="s">
        <v>311</v>
      </c>
      <c r="B25" s="245">
        <v>31</v>
      </c>
      <c r="C25" s="246"/>
      <c r="D25" s="246"/>
    </row>
    <row r="26" spans="1:4" s="40" customFormat="1" ht="16.5" customHeight="1" hidden="1">
      <c r="A26" s="244" t="s">
        <v>312</v>
      </c>
      <c r="B26" s="245">
        <v>32</v>
      </c>
      <c r="C26" s="246"/>
      <c r="D26" s="246"/>
    </row>
    <row r="27" spans="1:4" s="40" customFormat="1" ht="16.5" customHeight="1" hidden="1">
      <c r="A27" s="244" t="s">
        <v>313</v>
      </c>
      <c r="B27" s="245">
        <v>33</v>
      </c>
      <c r="C27" s="246">
        <f>C24+C25-C26</f>
        <v>0</v>
      </c>
      <c r="D27" s="246" t="s">
        <v>303</v>
      </c>
    </row>
    <row r="28" spans="1:4" s="40" customFormat="1" ht="16.5" customHeight="1" hidden="1">
      <c r="A28" s="247" t="s">
        <v>314</v>
      </c>
      <c r="B28" s="248"/>
      <c r="C28" s="249"/>
      <c r="D28" s="249"/>
    </row>
    <row r="29" spans="1:4" s="40" customFormat="1" ht="16.5" customHeight="1" hidden="1">
      <c r="A29" s="244" t="s">
        <v>315</v>
      </c>
      <c r="B29" s="245">
        <v>40</v>
      </c>
      <c r="C29" s="246"/>
      <c r="D29" s="246" t="s">
        <v>303</v>
      </c>
    </row>
    <row r="30" spans="1:4" s="40" customFormat="1" ht="16.5" customHeight="1" hidden="1">
      <c r="A30" s="244" t="s">
        <v>316</v>
      </c>
      <c r="B30" s="245">
        <v>41</v>
      </c>
      <c r="C30" s="246">
        <v>5730044989</v>
      </c>
      <c r="D30" s="246">
        <f>C30</f>
        <v>5730044989</v>
      </c>
    </row>
    <row r="31" spans="1:4" s="40" customFormat="1" ht="16.5" customHeight="1" hidden="1">
      <c r="A31" s="244" t="s">
        <v>317</v>
      </c>
      <c r="B31" s="245">
        <v>42</v>
      </c>
      <c r="C31" s="246">
        <v>5730044989</v>
      </c>
      <c r="D31" s="246">
        <f>C31</f>
        <v>5730044989</v>
      </c>
    </row>
    <row r="32" spans="1:4" s="40" customFormat="1" ht="16.5" customHeight="1" hidden="1">
      <c r="A32" s="244" t="s">
        <v>318</v>
      </c>
      <c r="B32" s="245">
        <v>43</v>
      </c>
      <c r="C32" s="246"/>
      <c r="D32" s="246"/>
    </row>
    <row r="33" spans="1:4" s="40" customFormat="1" ht="16.5" customHeight="1" hidden="1">
      <c r="A33" s="244" t="s">
        <v>319</v>
      </c>
      <c r="B33" s="245">
        <v>44</v>
      </c>
      <c r="C33" s="246"/>
      <c r="D33" s="246"/>
    </row>
    <row r="34" spans="1:4" s="40" customFormat="1" ht="16.5" customHeight="1" hidden="1">
      <c r="A34" s="244" t="s">
        <v>320</v>
      </c>
      <c r="B34" s="245">
        <v>45</v>
      </c>
      <c r="C34" s="246"/>
      <c r="D34" s="246">
        <f>C34</f>
        <v>0</v>
      </c>
    </row>
    <row r="35" spans="1:4" s="40" customFormat="1" ht="16.5" customHeight="1" hidden="1">
      <c r="A35" s="244" t="s">
        <v>321</v>
      </c>
      <c r="B35" s="245">
        <v>46</v>
      </c>
      <c r="C35" s="246">
        <f>C29+C30-C31-C32-C33-C34</f>
        <v>0</v>
      </c>
      <c r="D35" s="246" t="s">
        <v>303</v>
      </c>
    </row>
    <row r="36" spans="1:4" s="40" customFormat="1" ht="16.5" customHeight="1" hidden="1">
      <c r="A36" s="244" t="s">
        <v>322</v>
      </c>
      <c r="B36" s="245"/>
      <c r="C36" s="246"/>
      <c r="D36" s="246"/>
    </row>
    <row r="37" spans="1:4" s="40" customFormat="1" ht="15" customHeight="1" hidden="1">
      <c r="A37" s="250"/>
      <c r="B37" s="251"/>
      <c r="C37" s="252"/>
      <c r="D37" s="252"/>
    </row>
    <row r="38" s="40" customFormat="1" ht="18.75" customHeight="1" hidden="1">
      <c r="A38" s="40" t="s">
        <v>323</v>
      </c>
    </row>
    <row r="39" spans="1:3" s="40" customFormat="1" ht="18.75" customHeight="1" hidden="1">
      <c r="A39"/>
      <c r="C39" s="253" t="s">
        <v>324</v>
      </c>
    </row>
    <row r="40" spans="1:3" s="40" customFormat="1" ht="18.75" customHeight="1" hidden="1">
      <c r="A40" s="254" t="s">
        <v>325</v>
      </c>
      <c r="B40" s="40" t="s">
        <v>38</v>
      </c>
      <c r="C40" s="255" t="s">
        <v>326</v>
      </c>
    </row>
    <row r="41" s="40" customFormat="1" ht="18.75" customHeight="1" hidden="1"/>
    <row r="42" spans="1:3" s="40" customFormat="1" ht="26.25" customHeight="1" hidden="1">
      <c r="A42" s="94" t="s">
        <v>38</v>
      </c>
      <c r="C42" s="40" t="s">
        <v>38</v>
      </c>
    </row>
    <row r="43" s="40" customFormat="1" ht="36" customHeight="1" hidden="1">
      <c r="A43" s="94" t="s">
        <v>327</v>
      </c>
    </row>
    <row r="44" spans="1:4" s="40" customFormat="1" ht="14.25" hidden="1">
      <c r="A44" s="236" t="s">
        <v>328</v>
      </c>
      <c r="B44" s="152"/>
      <c r="C44" s="152"/>
      <c r="D44" s="152"/>
    </row>
    <row r="45" s="40" customFormat="1" ht="12.75" customHeight="1" hidden="1"/>
    <row r="46" s="40" customFormat="1" ht="12" customHeight="1" hidden="1">
      <c r="D46" s="40" t="s">
        <v>216</v>
      </c>
    </row>
    <row r="47" spans="1:4" s="40" customFormat="1" ht="15" customHeight="1" hidden="1">
      <c r="A47" s="237"/>
      <c r="B47" s="200" t="s">
        <v>38</v>
      </c>
      <c r="C47" s="156" t="s">
        <v>286</v>
      </c>
      <c r="D47" s="156"/>
    </row>
    <row r="48" spans="1:4" s="40" customFormat="1" ht="14.25" customHeight="1" hidden="1">
      <c r="A48" s="238"/>
      <c r="B48" s="60" t="s">
        <v>171</v>
      </c>
      <c r="C48" s="158" t="s">
        <v>38</v>
      </c>
      <c r="D48" s="158" t="s">
        <v>287</v>
      </c>
    </row>
    <row r="49" spans="1:4" s="40" customFormat="1" ht="15" customHeight="1" hidden="1">
      <c r="A49" s="239" t="s">
        <v>170</v>
      </c>
      <c r="B49" s="159"/>
      <c r="C49" s="158" t="s">
        <v>288</v>
      </c>
      <c r="D49" s="158" t="s">
        <v>289</v>
      </c>
    </row>
    <row r="50" spans="1:4" s="40" customFormat="1" ht="5.25" customHeight="1" hidden="1">
      <c r="A50" s="240" t="s">
        <v>290</v>
      </c>
      <c r="B50" s="241" t="s">
        <v>291</v>
      </c>
      <c r="C50" s="158" t="s">
        <v>267</v>
      </c>
      <c r="D50" s="158" t="s">
        <v>267</v>
      </c>
    </row>
    <row r="51" spans="1:4" s="40" customFormat="1" ht="16.5" customHeight="1" hidden="1">
      <c r="A51" s="242" t="s">
        <v>292</v>
      </c>
      <c r="B51" s="243" t="s">
        <v>38</v>
      </c>
      <c r="C51" s="164"/>
      <c r="D51" s="164"/>
    </row>
    <row r="52" spans="1:4" s="40" customFormat="1" ht="16.5" customHeight="1" hidden="1">
      <c r="A52" s="244" t="s">
        <v>293</v>
      </c>
      <c r="B52" s="245">
        <v>10</v>
      </c>
      <c r="C52" s="246">
        <f>C17</f>
        <v>8083373105</v>
      </c>
      <c r="D52" s="246" t="s">
        <v>294</v>
      </c>
    </row>
    <row r="53" spans="1:4" s="40" customFormat="1" ht="16.5" customHeight="1" hidden="1">
      <c r="A53" s="244" t="s">
        <v>295</v>
      </c>
      <c r="B53" s="245">
        <v>11</v>
      </c>
      <c r="C53" s="246">
        <v>4857717492</v>
      </c>
      <c r="D53" s="246">
        <f>D10+C53</f>
        <v>10820392342</v>
      </c>
    </row>
    <row r="54" spans="1:4" s="40" customFormat="1" ht="16.5" customHeight="1" hidden="1">
      <c r="A54" s="244" t="s">
        <v>296</v>
      </c>
      <c r="B54" s="245">
        <v>12</v>
      </c>
      <c r="C54" s="246">
        <f>C55+C56+C57</f>
        <v>5794400088</v>
      </c>
      <c r="D54" s="246">
        <f>D11+C54</f>
        <v>11524445077</v>
      </c>
    </row>
    <row r="55" spans="1:4" s="40" customFormat="1" ht="16.5" customHeight="1" hidden="1">
      <c r="A55" s="244" t="s">
        <v>297</v>
      </c>
      <c r="B55" s="245" t="s">
        <v>38</v>
      </c>
      <c r="C55" s="246"/>
      <c r="D55" s="246"/>
    </row>
    <row r="56" spans="1:4" s="40" customFormat="1" ht="16.5" customHeight="1" hidden="1">
      <c r="A56" s="244" t="s">
        <v>298</v>
      </c>
      <c r="B56" s="245">
        <v>13</v>
      </c>
      <c r="C56" s="246">
        <v>5794400088</v>
      </c>
      <c r="D56" s="246">
        <f>D13+C56</f>
        <v>11524445077</v>
      </c>
    </row>
    <row r="57" spans="1:4" s="40" customFormat="1" ht="16.5" customHeight="1" hidden="1">
      <c r="A57" s="244" t="s">
        <v>299</v>
      </c>
      <c r="B57" s="245">
        <v>14</v>
      </c>
      <c r="C57" s="246"/>
      <c r="D57" s="246"/>
    </row>
    <row r="58" spans="1:4" s="40" customFormat="1" ht="16.5" customHeight="1" hidden="1">
      <c r="A58" s="244" t="s">
        <v>300</v>
      </c>
      <c r="B58" s="245">
        <v>15</v>
      </c>
      <c r="C58" s="246"/>
      <c r="D58" s="246"/>
    </row>
    <row r="59" spans="1:4" s="40" customFormat="1" ht="16.5" customHeight="1" hidden="1">
      <c r="A59" s="244" t="s">
        <v>301</v>
      </c>
      <c r="B59" s="245">
        <v>16</v>
      </c>
      <c r="C59" s="246"/>
      <c r="D59" s="246"/>
    </row>
    <row r="60" spans="1:4" s="40" customFormat="1" ht="16.5" customHeight="1" hidden="1">
      <c r="A60" s="244" t="s">
        <v>302</v>
      </c>
      <c r="B60" s="245">
        <v>17</v>
      </c>
      <c r="C60" s="246">
        <f>C52+C53-C54</f>
        <v>7146690509</v>
      </c>
      <c r="D60" s="246" t="s">
        <v>303</v>
      </c>
    </row>
    <row r="61" spans="1:4" s="40" customFormat="1" ht="16.5" customHeight="1" hidden="1">
      <c r="A61" s="247" t="s">
        <v>304</v>
      </c>
      <c r="B61" s="248"/>
      <c r="C61" s="249"/>
      <c r="D61" s="249"/>
    </row>
    <row r="62" spans="1:4" s="40" customFormat="1" ht="16.5" customHeight="1" hidden="1">
      <c r="A62" s="244" t="s">
        <v>305</v>
      </c>
      <c r="B62" s="245">
        <v>20</v>
      </c>
      <c r="C62" s="246"/>
      <c r="D62" s="246" t="s">
        <v>303</v>
      </c>
    </row>
    <row r="63" spans="1:4" s="40" customFormat="1" ht="16.5" customHeight="1" hidden="1">
      <c r="A63" s="244" t="s">
        <v>306</v>
      </c>
      <c r="B63" s="245">
        <v>21</v>
      </c>
      <c r="C63" s="246"/>
      <c r="D63" s="246"/>
    </row>
    <row r="64" spans="1:4" s="40" customFormat="1" ht="16.5" customHeight="1" hidden="1">
      <c r="A64" s="244" t="s">
        <v>307</v>
      </c>
      <c r="B64" s="245">
        <v>22</v>
      </c>
      <c r="C64" s="246"/>
      <c r="D64" s="246"/>
    </row>
    <row r="65" spans="1:4" s="40" customFormat="1" ht="16.5" customHeight="1" hidden="1">
      <c r="A65" s="244" t="s">
        <v>308</v>
      </c>
      <c r="B65" s="245">
        <v>23</v>
      </c>
      <c r="C65" s="246">
        <f>C62+C63-C64</f>
        <v>0</v>
      </c>
      <c r="D65" s="246" t="s">
        <v>303</v>
      </c>
    </row>
    <row r="66" spans="1:4" s="40" customFormat="1" ht="16.5" customHeight="1" hidden="1">
      <c r="A66" s="247" t="s">
        <v>309</v>
      </c>
      <c r="B66" s="248"/>
      <c r="C66" s="249"/>
      <c r="D66" s="249"/>
    </row>
    <row r="67" spans="1:4" s="40" customFormat="1" ht="16.5" customHeight="1" hidden="1">
      <c r="A67" s="244" t="s">
        <v>310</v>
      </c>
      <c r="B67" s="245">
        <v>30</v>
      </c>
      <c r="C67" s="246"/>
      <c r="D67" s="246" t="s">
        <v>303</v>
      </c>
    </row>
    <row r="68" spans="1:4" s="40" customFormat="1" ht="16.5" customHeight="1" hidden="1">
      <c r="A68" s="244" t="s">
        <v>311</v>
      </c>
      <c r="B68" s="245">
        <v>31</v>
      </c>
      <c r="C68" s="246"/>
      <c r="D68" s="246"/>
    </row>
    <row r="69" spans="1:4" s="40" customFormat="1" ht="16.5" customHeight="1" hidden="1">
      <c r="A69" s="244" t="s">
        <v>312</v>
      </c>
      <c r="B69" s="245">
        <v>32</v>
      </c>
      <c r="C69" s="246"/>
      <c r="D69" s="246"/>
    </row>
    <row r="70" spans="1:4" s="40" customFormat="1" ht="16.5" customHeight="1" hidden="1">
      <c r="A70" s="244" t="s">
        <v>313</v>
      </c>
      <c r="B70" s="245">
        <v>33</v>
      </c>
      <c r="C70" s="246">
        <f>C67+C68-C69</f>
        <v>0</v>
      </c>
      <c r="D70" s="246" t="s">
        <v>303</v>
      </c>
    </row>
    <row r="71" spans="1:4" s="40" customFormat="1" ht="16.5" customHeight="1" hidden="1">
      <c r="A71" s="247" t="s">
        <v>314</v>
      </c>
      <c r="B71" s="248"/>
      <c r="C71" s="249"/>
      <c r="D71" s="249"/>
    </row>
    <row r="72" spans="1:4" s="40" customFormat="1" ht="16.5" customHeight="1" hidden="1">
      <c r="A72" s="244" t="s">
        <v>315</v>
      </c>
      <c r="B72" s="245">
        <v>40</v>
      </c>
      <c r="C72" s="246">
        <f>C35</f>
        <v>0</v>
      </c>
      <c r="D72" s="246" t="s">
        <v>303</v>
      </c>
    </row>
    <row r="73" spans="1:4" s="40" customFormat="1" ht="16.5" customHeight="1" hidden="1">
      <c r="A73" s="244" t="s">
        <v>316</v>
      </c>
      <c r="B73" s="245">
        <v>41</v>
      </c>
      <c r="C73" s="246">
        <f>C56</f>
        <v>5794400088</v>
      </c>
      <c r="D73" s="246">
        <f>D30+C73</f>
        <v>11524445077</v>
      </c>
    </row>
    <row r="74" spans="1:4" s="40" customFormat="1" ht="16.5" customHeight="1" hidden="1">
      <c r="A74" s="244" t="s">
        <v>317</v>
      </c>
      <c r="B74" s="245">
        <v>42</v>
      </c>
      <c r="C74" s="246">
        <v>5794400088</v>
      </c>
      <c r="D74" s="246">
        <f>D31+C74</f>
        <v>11524445077</v>
      </c>
    </row>
    <row r="75" spans="1:4" s="40" customFormat="1" ht="16.5" customHeight="1" hidden="1">
      <c r="A75" s="244" t="s">
        <v>318</v>
      </c>
      <c r="B75" s="245">
        <v>43</v>
      </c>
      <c r="C75" s="246"/>
      <c r="D75" s="246"/>
    </row>
    <row r="76" spans="1:4" s="40" customFormat="1" ht="16.5" customHeight="1" hidden="1">
      <c r="A76" s="244" t="s">
        <v>319</v>
      </c>
      <c r="B76" s="245">
        <v>44</v>
      </c>
      <c r="C76" s="246"/>
      <c r="D76" s="246"/>
    </row>
    <row r="77" spans="1:4" s="40" customFormat="1" ht="16.5" customHeight="1" hidden="1">
      <c r="A77" s="244" t="s">
        <v>320</v>
      </c>
      <c r="B77" s="245">
        <v>45</v>
      </c>
      <c r="C77" s="246"/>
      <c r="D77" s="246">
        <f>D34+C77</f>
        <v>0</v>
      </c>
    </row>
    <row r="78" spans="1:4" s="40" customFormat="1" ht="16.5" customHeight="1" hidden="1">
      <c r="A78" s="244" t="s">
        <v>321</v>
      </c>
      <c r="B78" s="245">
        <v>46</v>
      </c>
      <c r="C78" s="246">
        <f>C72+C73-C74-C75-C76-C77</f>
        <v>0</v>
      </c>
      <c r="D78" s="246" t="s">
        <v>303</v>
      </c>
    </row>
    <row r="79" spans="1:4" s="40" customFormat="1" ht="16.5" customHeight="1" hidden="1">
      <c r="A79" s="244" t="s">
        <v>322</v>
      </c>
      <c r="B79" s="245"/>
      <c r="C79" s="246"/>
      <c r="D79" s="246"/>
    </row>
    <row r="80" spans="1:4" s="40" customFormat="1" ht="15" customHeight="1" hidden="1">
      <c r="A80" s="250"/>
      <c r="B80" s="251"/>
      <c r="C80" s="252"/>
      <c r="D80" s="252"/>
    </row>
    <row r="81" s="40" customFormat="1" ht="18.75" customHeight="1" hidden="1">
      <c r="A81" s="40" t="s">
        <v>323</v>
      </c>
    </row>
    <row r="82" spans="1:3" s="40" customFormat="1" ht="18.75" customHeight="1" hidden="1">
      <c r="A82"/>
      <c r="C82" s="253" t="s">
        <v>329</v>
      </c>
    </row>
    <row r="83" spans="1:3" s="40" customFormat="1" ht="18.75" customHeight="1" hidden="1">
      <c r="A83" s="254" t="s">
        <v>325</v>
      </c>
      <c r="B83" s="40" t="s">
        <v>38</v>
      </c>
      <c r="C83" s="255" t="s">
        <v>326</v>
      </c>
    </row>
    <row r="84" s="40" customFormat="1" ht="18.75" customHeight="1" hidden="1"/>
    <row r="85" spans="1:3" s="40" customFormat="1" ht="26.25" customHeight="1" hidden="1">
      <c r="A85" s="94" t="s">
        <v>38</v>
      </c>
      <c r="C85" s="40" t="s">
        <v>38</v>
      </c>
    </row>
    <row r="86" spans="1:3" s="40" customFormat="1" ht="36" customHeight="1" hidden="1">
      <c r="A86" s="94" t="s">
        <v>330</v>
      </c>
      <c r="C86" s="94" t="s">
        <v>209</v>
      </c>
    </row>
    <row r="87" spans="1:4" s="40" customFormat="1" ht="14.25">
      <c r="A87" s="236" t="s">
        <v>331</v>
      </c>
      <c r="B87" s="152"/>
      <c r="C87" s="152"/>
      <c r="D87" s="152"/>
    </row>
    <row r="88" s="40" customFormat="1" ht="12.75" customHeight="1"/>
    <row r="89" s="40" customFormat="1" ht="12" customHeight="1">
      <c r="D89" s="40" t="s">
        <v>216</v>
      </c>
    </row>
    <row r="90" spans="1:4" s="40" customFormat="1" ht="15.75" customHeight="1">
      <c r="A90" s="237"/>
      <c r="B90" s="200" t="s">
        <v>38</v>
      </c>
      <c r="C90" s="156" t="s">
        <v>286</v>
      </c>
      <c r="D90" s="156"/>
    </row>
    <row r="91" spans="1:4" s="40" customFormat="1" ht="14.25" customHeight="1">
      <c r="A91" s="238"/>
      <c r="B91" s="60" t="s">
        <v>171</v>
      </c>
      <c r="C91" s="158" t="s">
        <v>38</v>
      </c>
      <c r="D91" s="158" t="s">
        <v>287</v>
      </c>
    </row>
    <row r="92" spans="1:4" s="40" customFormat="1" ht="15" customHeight="1">
      <c r="A92" s="239" t="s">
        <v>170</v>
      </c>
      <c r="B92" s="159"/>
      <c r="C92" s="158" t="s">
        <v>288</v>
      </c>
      <c r="D92" s="158" t="s">
        <v>289</v>
      </c>
    </row>
    <row r="93" spans="1:4" s="40" customFormat="1" ht="5.25" customHeight="1">
      <c r="A93" s="240" t="s">
        <v>290</v>
      </c>
      <c r="B93" s="241" t="s">
        <v>291</v>
      </c>
      <c r="C93" s="158" t="s">
        <v>267</v>
      </c>
      <c r="D93" s="158" t="s">
        <v>267</v>
      </c>
    </row>
    <row r="94" spans="1:4" s="40" customFormat="1" ht="16.5" customHeight="1">
      <c r="A94" s="242" t="s">
        <v>292</v>
      </c>
      <c r="B94" s="243" t="s">
        <v>38</v>
      </c>
      <c r="C94" s="164"/>
      <c r="D94" s="164"/>
    </row>
    <row r="95" spans="1:4" s="40" customFormat="1" ht="16.5" customHeight="1">
      <c r="A95" s="244" t="s">
        <v>293</v>
      </c>
      <c r="B95" s="245">
        <v>10</v>
      </c>
      <c r="C95" s="246">
        <f>C60</f>
        <v>7146690509</v>
      </c>
      <c r="D95" s="246" t="s">
        <v>294</v>
      </c>
    </row>
    <row r="96" spans="1:4" s="40" customFormat="1" ht="16.5" customHeight="1">
      <c r="A96" s="244" t="s">
        <v>295</v>
      </c>
      <c r="B96" s="245">
        <v>11</v>
      </c>
      <c r="C96" s="246">
        <v>7673480084</v>
      </c>
      <c r="D96" s="246">
        <f>D53+C96</f>
        <v>18493872426</v>
      </c>
    </row>
    <row r="97" spans="1:4" s="40" customFormat="1" ht="16.5" customHeight="1">
      <c r="A97" s="244" t="s">
        <v>296</v>
      </c>
      <c r="B97" s="245">
        <v>12</v>
      </c>
      <c r="C97" s="246">
        <f>C98+C99+C100</f>
        <v>9066624572</v>
      </c>
      <c r="D97" s="246">
        <f>D54+C97</f>
        <v>20591069649</v>
      </c>
    </row>
    <row r="98" spans="1:4" s="40" customFormat="1" ht="16.5" customHeight="1">
      <c r="A98" s="244" t="s">
        <v>297</v>
      </c>
      <c r="B98" s="245" t="s">
        <v>38</v>
      </c>
      <c r="C98" s="246"/>
      <c r="D98" s="246"/>
    </row>
    <row r="99" spans="1:4" s="40" customFormat="1" ht="16.5" customHeight="1">
      <c r="A99" s="244" t="s">
        <v>298</v>
      </c>
      <c r="B99" s="245">
        <v>13</v>
      </c>
      <c r="C99" s="246">
        <v>9066624572</v>
      </c>
      <c r="D99" s="246">
        <f>D56+C99</f>
        <v>20591069649</v>
      </c>
    </row>
    <row r="100" spans="1:4" s="40" customFormat="1" ht="16.5" customHeight="1">
      <c r="A100" s="244" t="s">
        <v>299</v>
      </c>
      <c r="B100" s="245">
        <v>14</v>
      </c>
      <c r="C100" s="246"/>
      <c r="D100" s="246"/>
    </row>
    <row r="101" spans="1:4" s="40" customFormat="1" ht="16.5" customHeight="1">
      <c r="A101" s="244" t="s">
        <v>300</v>
      </c>
      <c r="B101" s="245">
        <v>15</v>
      </c>
      <c r="C101" s="246"/>
      <c r="D101" s="246"/>
    </row>
    <row r="102" spans="1:4" s="40" customFormat="1" ht="16.5" customHeight="1">
      <c r="A102" s="244" t="s">
        <v>301</v>
      </c>
      <c r="B102" s="245">
        <v>16</v>
      </c>
      <c r="C102" s="246"/>
      <c r="D102" s="246"/>
    </row>
    <row r="103" spans="1:4" s="40" customFormat="1" ht="16.5" customHeight="1">
      <c r="A103" s="244" t="s">
        <v>302</v>
      </c>
      <c r="B103" s="245">
        <v>17</v>
      </c>
      <c r="C103" s="246">
        <f>C95+C96-C97</f>
        <v>5753546021</v>
      </c>
      <c r="D103" s="246" t="s">
        <v>303</v>
      </c>
    </row>
    <row r="104" spans="1:4" s="40" customFormat="1" ht="16.5" customHeight="1">
      <c r="A104" s="247" t="s">
        <v>304</v>
      </c>
      <c r="B104" s="248"/>
      <c r="C104" s="249"/>
      <c r="D104" s="249"/>
    </row>
    <row r="105" spans="1:4" s="40" customFormat="1" ht="16.5" customHeight="1">
      <c r="A105" s="244" t="s">
        <v>305</v>
      </c>
      <c r="B105" s="245">
        <v>20</v>
      </c>
      <c r="C105" s="246"/>
      <c r="D105" s="246" t="s">
        <v>303</v>
      </c>
    </row>
    <row r="106" spans="1:4" s="40" customFormat="1" ht="16.5" customHeight="1">
      <c r="A106" s="244" t="s">
        <v>306</v>
      </c>
      <c r="B106" s="245">
        <v>21</v>
      </c>
      <c r="C106" s="246"/>
      <c r="D106" s="246"/>
    </row>
    <row r="107" spans="1:4" s="40" customFormat="1" ht="16.5" customHeight="1">
      <c r="A107" s="244" t="s">
        <v>307</v>
      </c>
      <c r="B107" s="245">
        <v>22</v>
      </c>
      <c r="C107" s="246"/>
      <c r="D107" s="246"/>
    </row>
    <row r="108" spans="1:4" s="40" customFormat="1" ht="16.5" customHeight="1">
      <c r="A108" s="244" t="s">
        <v>308</v>
      </c>
      <c r="B108" s="245">
        <v>23</v>
      </c>
      <c r="C108" s="246">
        <f>C105+C106-C107</f>
        <v>0</v>
      </c>
      <c r="D108" s="246" t="s">
        <v>303</v>
      </c>
    </row>
    <row r="109" spans="1:4" s="40" customFormat="1" ht="16.5" customHeight="1">
      <c r="A109" s="247" t="s">
        <v>309</v>
      </c>
      <c r="B109" s="248"/>
      <c r="C109" s="249"/>
      <c r="D109" s="249"/>
    </row>
    <row r="110" spans="1:4" s="40" customFormat="1" ht="16.5" customHeight="1">
      <c r="A110" s="244" t="s">
        <v>310</v>
      </c>
      <c r="B110" s="245">
        <v>30</v>
      </c>
      <c r="C110" s="246"/>
      <c r="D110" s="246" t="s">
        <v>303</v>
      </c>
    </row>
    <row r="111" spans="1:4" s="40" customFormat="1" ht="16.5" customHeight="1">
      <c r="A111" s="244" t="s">
        <v>311</v>
      </c>
      <c r="B111" s="245">
        <v>31</v>
      </c>
      <c r="C111" s="246"/>
      <c r="D111" s="246"/>
    </row>
    <row r="112" spans="1:4" s="40" customFormat="1" ht="16.5" customHeight="1">
      <c r="A112" s="244" t="s">
        <v>312</v>
      </c>
      <c r="B112" s="245">
        <v>32</v>
      </c>
      <c r="C112" s="246"/>
      <c r="D112" s="246"/>
    </row>
    <row r="113" spans="1:4" s="40" customFormat="1" ht="16.5" customHeight="1">
      <c r="A113" s="244" t="s">
        <v>313</v>
      </c>
      <c r="B113" s="245">
        <v>33</v>
      </c>
      <c r="C113" s="246">
        <f>C110+C111-C112</f>
        <v>0</v>
      </c>
      <c r="D113" s="246" t="s">
        <v>303</v>
      </c>
    </row>
    <row r="114" spans="1:4" s="40" customFormat="1" ht="16.5" customHeight="1">
      <c r="A114" s="247" t="s">
        <v>314</v>
      </c>
      <c r="B114" s="248"/>
      <c r="C114" s="249"/>
      <c r="D114" s="249"/>
    </row>
    <row r="115" spans="1:4" s="40" customFormat="1" ht="16.5" customHeight="1">
      <c r="A115" s="244" t="s">
        <v>315</v>
      </c>
      <c r="B115" s="245">
        <v>40</v>
      </c>
      <c r="C115" s="246">
        <f>C78</f>
        <v>0</v>
      </c>
      <c r="D115" s="246" t="s">
        <v>303</v>
      </c>
    </row>
    <row r="116" spans="1:4" s="40" customFormat="1" ht="16.5" customHeight="1">
      <c r="A116" s="244" t="s">
        <v>316</v>
      </c>
      <c r="B116" s="245">
        <v>41</v>
      </c>
      <c r="C116" s="246">
        <f>C97</f>
        <v>9066624572</v>
      </c>
      <c r="D116" s="246">
        <f>D73+C116</f>
        <v>20591069649</v>
      </c>
    </row>
    <row r="117" spans="1:4" s="40" customFormat="1" ht="16.5" customHeight="1">
      <c r="A117" s="244" t="s">
        <v>317</v>
      </c>
      <c r="B117" s="245">
        <v>42</v>
      </c>
      <c r="C117" s="246">
        <f>C116</f>
        <v>9066624572</v>
      </c>
      <c r="D117" s="246">
        <f>D74+C117</f>
        <v>20591069649</v>
      </c>
    </row>
    <row r="118" spans="1:4" s="40" customFormat="1" ht="16.5" customHeight="1">
      <c r="A118" s="244" t="s">
        <v>318</v>
      </c>
      <c r="B118" s="245">
        <v>43</v>
      </c>
      <c r="C118" s="246"/>
      <c r="D118" s="246"/>
    </row>
    <row r="119" spans="1:4" s="40" customFormat="1" ht="16.5" customHeight="1">
      <c r="A119" s="244" t="s">
        <v>319</v>
      </c>
      <c r="B119" s="245">
        <v>44</v>
      </c>
      <c r="C119" s="246"/>
      <c r="D119" s="246"/>
    </row>
    <row r="120" spans="1:4" s="40" customFormat="1" ht="16.5" customHeight="1">
      <c r="A120" s="244" t="s">
        <v>320</v>
      </c>
      <c r="B120" s="245">
        <v>45</v>
      </c>
      <c r="C120" s="246"/>
      <c r="D120" s="246">
        <f>D77+C120</f>
        <v>0</v>
      </c>
    </row>
    <row r="121" spans="1:4" s="40" customFormat="1" ht="16.5" customHeight="1">
      <c r="A121" s="244" t="s">
        <v>321</v>
      </c>
      <c r="B121" s="245">
        <v>46</v>
      </c>
      <c r="C121" s="246">
        <f>C115+C116-C117-C118-C119-C120</f>
        <v>0</v>
      </c>
      <c r="D121" s="246" t="s">
        <v>303</v>
      </c>
    </row>
    <row r="122" spans="1:4" s="40" customFormat="1" ht="16.5" customHeight="1">
      <c r="A122" s="244" t="s">
        <v>322</v>
      </c>
      <c r="B122" s="245"/>
      <c r="C122" s="246"/>
      <c r="D122" s="246"/>
    </row>
    <row r="123" spans="1:4" s="40" customFormat="1" ht="16.5" customHeight="1">
      <c r="A123" s="250"/>
      <c r="B123" s="251"/>
      <c r="C123" s="252"/>
      <c r="D123" s="252"/>
    </row>
    <row r="124" s="40" customFormat="1" ht="16.5" customHeight="1">
      <c r="A124" s="40" t="s">
        <v>323</v>
      </c>
    </row>
    <row r="125" spans="1:3" s="40" customFormat="1" ht="18" customHeight="1">
      <c r="A125"/>
      <c r="C125" s="253" t="s">
        <v>332</v>
      </c>
    </row>
    <row r="126" spans="1:3" s="40" customFormat="1" ht="16.5" customHeight="1">
      <c r="A126" s="254" t="s">
        <v>325</v>
      </c>
      <c r="B126" s="40" t="s">
        <v>38</v>
      </c>
      <c r="C126" s="255" t="s">
        <v>326</v>
      </c>
    </row>
    <row r="127" spans="1:3" s="40" customFormat="1" ht="16.5" customHeight="1">
      <c r="A127" s="254"/>
      <c r="C127" s="255"/>
    </row>
    <row r="128" spans="1:3" s="40" customFormat="1" ht="16.5" customHeight="1">
      <c r="A128" s="254"/>
      <c r="C128" s="255"/>
    </row>
    <row r="129" s="40" customFormat="1" ht="16.5" customHeight="1"/>
    <row r="130" spans="1:3" s="40" customFormat="1" ht="16.5" customHeight="1">
      <c r="A130" s="94" t="s">
        <v>38</v>
      </c>
      <c r="C130" s="40" t="s">
        <v>38</v>
      </c>
    </row>
    <row r="131" spans="1:3" s="40" customFormat="1" ht="19.5" customHeight="1">
      <c r="A131" s="94" t="s">
        <v>333</v>
      </c>
      <c r="C131" s="94" t="s">
        <v>209</v>
      </c>
    </row>
    <row r="132" spans="1:4" s="40" customFormat="1" ht="16.5" customHeight="1">
      <c r="A132" s="236" t="s">
        <v>334</v>
      </c>
      <c r="B132" s="152"/>
      <c r="C132" s="152"/>
      <c r="D132" s="152"/>
    </row>
    <row r="133" s="40" customFormat="1" ht="16.5" customHeight="1"/>
    <row r="134" s="40" customFormat="1" ht="16.5" customHeight="1">
      <c r="D134" s="40" t="s">
        <v>216</v>
      </c>
    </row>
    <row r="135" spans="1:4" s="40" customFormat="1" ht="16.5" customHeight="1">
      <c r="A135" s="237"/>
      <c r="B135" s="200" t="s">
        <v>38</v>
      </c>
      <c r="C135" s="156" t="s">
        <v>286</v>
      </c>
      <c r="D135" s="156"/>
    </row>
    <row r="136" spans="1:4" s="40" customFormat="1" ht="16.5" customHeight="1">
      <c r="A136" s="238"/>
      <c r="B136" s="60" t="s">
        <v>171</v>
      </c>
      <c r="C136" s="158" t="s">
        <v>38</v>
      </c>
      <c r="D136" s="158" t="s">
        <v>287</v>
      </c>
    </row>
    <row r="137" spans="1:4" s="40" customFormat="1" ht="16.5" customHeight="1">
      <c r="A137" s="239" t="s">
        <v>170</v>
      </c>
      <c r="B137" s="159"/>
      <c r="C137" s="158" t="s">
        <v>288</v>
      </c>
      <c r="D137" s="158" t="s">
        <v>289</v>
      </c>
    </row>
    <row r="138" spans="1:4" s="40" customFormat="1" ht="16.5" customHeight="1">
      <c r="A138" s="240" t="s">
        <v>290</v>
      </c>
      <c r="B138" s="241" t="s">
        <v>291</v>
      </c>
      <c r="C138" s="158" t="s">
        <v>267</v>
      </c>
      <c r="D138" s="158" t="s">
        <v>267</v>
      </c>
    </row>
    <row r="139" spans="1:4" s="40" customFormat="1" ht="16.5" customHeight="1">
      <c r="A139" s="242" t="s">
        <v>292</v>
      </c>
      <c r="B139" s="243" t="s">
        <v>38</v>
      </c>
      <c r="C139" s="164"/>
      <c r="D139" s="164"/>
    </row>
    <row r="140" spans="1:4" s="40" customFormat="1" ht="16.5" customHeight="1">
      <c r="A140" s="244" t="s">
        <v>293</v>
      </c>
      <c r="B140" s="245">
        <v>10</v>
      </c>
      <c r="C140" s="246">
        <v>2193841610</v>
      </c>
      <c r="D140" s="246" t="s">
        <v>294</v>
      </c>
    </row>
    <row r="141" spans="1:4" s="40" customFormat="1" ht="16.5" customHeight="1">
      <c r="A141" s="244" t="s">
        <v>295</v>
      </c>
      <c r="B141" s="245">
        <v>11</v>
      </c>
      <c r="C141" s="246">
        <v>5127595442</v>
      </c>
      <c r="D141" s="246">
        <f>D96+C141</f>
        <v>23621467868</v>
      </c>
    </row>
    <row r="142" spans="1:4" s="40" customFormat="1" ht="16.5" customHeight="1">
      <c r="A142" s="244" t="s">
        <v>296</v>
      </c>
      <c r="B142" s="245">
        <v>12</v>
      </c>
      <c r="C142" s="246">
        <f>C144</f>
        <v>7321437052</v>
      </c>
      <c r="D142" s="246">
        <f>D144+D145+D146+D147</f>
        <v>27912506701</v>
      </c>
    </row>
    <row r="143" spans="1:4" s="40" customFormat="1" ht="16.5" customHeight="1">
      <c r="A143" s="244" t="s">
        <v>297</v>
      </c>
      <c r="B143" s="245" t="s">
        <v>38</v>
      </c>
      <c r="C143" s="246"/>
      <c r="D143" s="246"/>
    </row>
    <row r="144" spans="1:4" s="40" customFormat="1" ht="16.5" customHeight="1">
      <c r="A144" s="244" t="s">
        <v>298</v>
      </c>
      <c r="B144" s="245">
        <v>13</v>
      </c>
      <c r="C144" s="246">
        <v>7321437052</v>
      </c>
      <c r="D144" s="246">
        <f>D99+C144</f>
        <v>27912506701</v>
      </c>
    </row>
    <row r="145" spans="1:4" s="40" customFormat="1" ht="16.5" customHeight="1">
      <c r="A145" s="244" t="s">
        <v>299</v>
      </c>
      <c r="B145" s="245">
        <v>14</v>
      </c>
      <c r="C145" s="246"/>
      <c r="D145" s="246"/>
    </row>
    <row r="146" spans="1:4" s="40" customFormat="1" ht="16.5" customHeight="1">
      <c r="A146" s="244" t="s">
        <v>300</v>
      </c>
      <c r="B146" s="245">
        <v>15</v>
      </c>
      <c r="C146" s="246"/>
      <c r="D146" s="246"/>
    </row>
    <row r="147" spans="1:4" s="40" customFormat="1" ht="16.5" customHeight="1">
      <c r="A147" s="244" t="s">
        <v>301</v>
      </c>
      <c r="B147" s="245">
        <v>16</v>
      </c>
      <c r="C147" s="246"/>
      <c r="D147" s="246"/>
    </row>
    <row r="148" spans="1:4" s="40" customFormat="1" ht="16.5" customHeight="1">
      <c r="A148" s="244" t="s">
        <v>302</v>
      </c>
      <c r="B148" s="245">
        <v>17</v>
      </c>
      <c r="C148" s="246">
        <f>C140+C141-C142</f>
        <v>0</v>
      </c>
      <c r="D148" s="246" t="s">
        <v>303</v>
      </c>
    </row>
    <row r="149" spans="1:4" s="40" customFormat="1" ht="16.5" customHeight="1">
      <c r="A149" s="247" t="s">
        <v>304</v>
      </c>
      <c r="B149" s="248"/>
      <c r="C149" s="249"/>
      <c r="D149" s="249"/>
    </row>
    <row r="150" spans="1:4" s="40" customFormat="1" ht="16.5" customHeight="1">
      <c r="A150" s="244" t="s">
        <v>305</v>
      </c>
      <c r="B150" s="245">
        <v>20</v>
      </c>
      <c r="C150" s="246"/>
      <c r="D150" s="246" t="s">
        <v>303</v>
      </c>
    </row>
    <row r="151" spans="1:4" s="40" customFormat="1" ht="16.5" customHeight="1">
      <c r="A151" s="244" t="s">
        <v>306</v>
      </c>
      <c r="B151" s="245">
        <v>21</v>
      </c>
      <c r="C151" s="246"/>
      <c r="D151" s="246"/>
    </row>
    <row r="152" spans="1:4" s="40" customFormat="1" ht="16.5" customHeight="1">
      <c r="A152" s="244" t="s">
        <v>307</v>
      </c>
      <c r="B152" s="245">
        <v>22</v>
      </c>
      <c r="C152" s="246"/>
      <c r="D152" s="246"/>
    </row>
    <row r="153" spans="1:4" s="40" customFormat="1" ht="16.5" customHeight="1">
      <c r="A153" s="244" t="s">
        <v>308</v>
      </c>
      <c r="B153" s="245">
        <v>23</v>
      </c>
      <c r="C153" s="246">
        <f>C150+C151-C152</f>
        <v>0</v>
      </c>
      <c r="D153" s="246" t="s">
        <v>303</v>
      </c>
    </row>
    <row r="154" spans="1:4" s="40" customFormat="1" ht="16.5" customHeight="1">
      <c r="A154" s="247" t="s">
        <v>309</v>
      </c>
      <c r="B154" s="248"/>
      <c r="C154" s="249"/>
      <c r="D154" s="249"/>
    </row>
    <row r="155" spans="1:4" s="40" customFormat="1" ht="16.5" customHeight="1">
      <c r="A155" s="244" t="s">
        <v>310</v>
      </c>
      <c r="B155" s="245">
        <v>30</v>
      </c>
      <c r="C155" s="246"/>
      <c r="D155" s="246" t="s">
        <v>303</v>
      </c>
    </row>
    <row r="156" spans="1:4" s="40" customFormat="1" ht="16.5" customHeight="1">
      <c r="A156" s="244" t="s">
        <v>311</v>
      </c>
      <c r="B156" s="245">
        <v>31</v>
      </c>
      <c r="C156" s="246"/>
      <c r="D156" s="246"/>
    </row>
    <row r="157" spans="1:4" s="40" customFormat="1" ht="16.5" customHeight="1">
      <c r="A157" s="244" t="s">
        <v>312</v>
      </c>
      <c r="B157" s="245">
        <v>32</v>
      </c>
      <c r="C157" s="246"/>
      <c r="D157" s="246"/>
    </row>
    <row r="158" spans="1:4" s="40" customFormat="1" ht="16.5" customHeight="1">
      <c r="A158" s="244" t="s">
        <v>313</v>
      </c>
      <c r="B158" s="245">
        <v>33</v>
      </c>
      <c r="C158" s="246">
        <f>C155+C156-C157</f>
        <v>0</v>
      </c>
      <c r="D158" s="246" t="s">
        <v>303</v>
      </c>
    </row>
    <row r="159" spans="1:4" s="40" customFormat="1" ht="16.5" customHeight="1">
      <c r="A159" s="247" t="s">
        <v>314</v>
      </c>
      <c r="B159" s="248"/>
      <c r="C159" s="249"/>
      <c r="D159" s="249"/>
    </row>
    <row r="160" spans="1:4" s="40" customFormat="1" ht="16.5" customHeight="1">
      <c r="A160" s="244" t="s">
        <v>315</v>
      </c>
      <c r="B160" s="245">
        <v>40</v>
      </c>
      <c r="C160" s="246">
        <f>C121</f>
        <v>0</v>
      </c>
      <c r="D160" s="246" t="s">
        <v>303</v>
      </c>
    </row>
    <row r="161" spans="1:4" s="40" customFormat="1" ht="16.5" customHeight="1">
      <c r="A161" s="244" t="s">
        <v>316</v>
      </c>
      <c r="B161" s="245">
        <v>41</v>
      </c>
      <c r="C161" s="246">
        <v>7660128099</v>
      </c>
      <c r="D161" s="246">
        <f>D116+C161</f>
        <v>28251197748</v>
      </c>
    </row>
    <row r="162" spans="1:4" s="40" customFormat="1" ht="16.5" customHeight="1">
      <c r="A162" s="244" t="s">
        <v>317</v>
      </c>
      <c r="B162" s="245">
        <v>42</v>
      </c>
      <c r="C162" s="246">
        <v>7321437052</v>
      </c>
      <c r="D162" s="246">
        <f>D117+C162</f>
        <v>27912506701</v>
      </c>
    </row>
    <row r="163" spans="1:4" s="40" customFormat="1" ht="16.5" customHeight="1">
      <c r="A163" s="244" t="s">
        <v>318</v>
      </c>
      <c r="B163" s="245">
        <v>43</v>
      </c>
      <c r="C163" s="246"/>
      <c r="D163" s="246"/>
    </row>
    <row r="164" spans="1:4" s="40" customFormat="1" ht="16.5" customHeight="1">
      <c r="A164" s="244" t="s">
        <v>319</v>
      </c>
      <c r="B164" s="245">
        <v>44</v>
      </c>
      <c r="C164" s="246"/>
      <c r="D164" s="246"/>
    </row>
    <row r="165" spans="1:4" s="40" customFormat="1" ht="16.5" customHeight="1">
      <c r="A165" s="244" t="s">
        <v>320</v>
      </c>
      <c r="B165" s="245">
        <v>45</v>
      </c>
      <c r="C165" s="246"/>
      <c r="D165" s="246">
        <f>D120+C165</f>
        <v>0</v>
      </c>
    </row>
    <row r="166" spans="1:4" s="40" customFormat="1" ht="16.5" customHeight="1">
      <c r="A166" s="244" t="s">
        <v>321</v>
      </c>
      <c r="B166" s="245">
        <v>46</v>
      </c>
      <c r="C166" s="246">
        <f>C160+C161-C162-C163-C164-C165</f>
        <v>338691047</v>
      </c>
      <c r="D166" s="246" t="s">
        <v>303</v>
      </c>
    </row>
    <row r="167" spans="1:4" s="40" customFormat="1" ht="16.5" customHeight="1">
      <c r="A167" s="244" t="s">
        <v>322</v>
      </c>
      <c r="B167" s="245"/>
      <c r="C167" s="246"/>
      <c r="D167" s="246"/>
    </row>
    <row r="168" spans="1:4" s="40" customFormat="1" ht="15" customHeight="1">
      <c r="A168" s="250"/>
      <c r="B168" s="251"/>
      <c r="C168" s="252"/>
      <c r="D168" s="252"/>
    </row>
    <row r="169" s="40" customFormat="1" ht="18.75" customHeight="1">
      <c r="A169" s="40" t="s">
        <v>323</v>
      </c>
    </row>
    <row r="170" spans="1:3" s="40" customFormat="1" ht="18.75" customHeight="1">
      <c r="A170"/>
      <c r="C170" s="253" t="s">
        <v>335</v>
      </c>
    </row>
    <row r="171" spans="1:3" s="40" customFormat="1" ht="18.75" customHeight="1">
      <c r="A171" s="254" t="s">
        <v>325</v>
      </c>
      <c r="B171" s="40" t="s">
        <v>38</v>
      </c>
      <c r="C171" s="255" t="s">
        <v>326</v>
      </c>
    </row>
    <row r="172" s="40" customFormat="1" ht="15" customHeight="1"/>
    <row r="173" spans="1:3" s="40" customFormat="1" ht="18.75" customHeight="1">
      <c r="A173" s="94" t="s">
        <v>38</v>
      </c>
      <c r="C173" s="40" t="s">
        <v>38</v>
      </c>
    </row>
    <row r="174" spans="1:3" s="40" customFormat="1" ht="28.5" customHeight="1">
      <c r="A174" s="94" t="s">
        <v>336</v>
      </c>
      <c r="C174" s="94" t="s">
        <v>209</v>
      </c>
    </row>
    <row r="175" spans="1:4" s="40" customFormat="1" ht="14.25">
      <c r="A175" s="236" t="s">
        <v>337</v>
      </c>
      <c r="B175" s="152"/>
      <c r="C175" s="152"/>
      <c r="D175" s="152"/>
    </row>
    <row r="176" s="40" customFormat="1" ht="12.75" customHeight="1"/>
    <row r="177" s="40" customFormat="1" ht="12" customHeight="1">
      <c r="D177" s="40" t="s">
        <v>216</v>
      </c>
    </row>
    <row r="178" spans="1:4" s="40" customFormat="1" ht="14.25" customHeight="1">
      <c r="A178" s="237"/>
      <c r="B178" s="200" t="s">
        <v>38</v>
      </c>
      <c r="C178" s="156" t="s">
        <v>286</v>
      </c>
      <c r="D178" s="156"/>
    </row>
    <row r="179" spans="1:4" s="40" customFormat="1" ht="14.25" customHeight="1">
      <c r="A179" s="238"/>
      <c r="B179" s="60" t="s">
        <v>171</v>
      </c>
      <c r="C179" s="158" t="s">
        <v>38</v>
      </c>
      <c r="D179" s="158" t="s">
        <v>287</v>
      </c>
    </row>
    <row r="180" spans="1:4" s="40" customFormat="1" ht="15" customHeight="1">
      <c r="A180" s="239" t="s">
        <v>170</v>
      </c>
      <c r="B180" s="159"/>
      <c r="C180" s="158" t="s">
        <v>288</v>
      </c>
      <c r="D180" s="158" t="s">
        <v>289</v>
      </c>
    </row>
    <row r="181" spans="1:4" s="40" customFormat="1" ht="5.25" customHeight="1">
      <c r="A181" s="240" t="s">
        <v>290</v>
      </c>
      <c r="B181" s="241" t="s">
        <v>291</v>
      </c>
      <c r="C181" s="158" t="s">
        <v>267</v>
      </c>
      <c r="D181" s="158" t="s">
        <v>267</v>
      </c>
    </row>
    <row r="182" spans="1:4" s="40" customFormat="1" ht="16.5" customHeight="1">
      <c r="A182" s="242" t="s">
        <v>292</v>
      </c>
      <c r="B182" s="243" t="s">
        <v>38</v>
      </c>
      <c r="C182" s="164"/>
      <c r="D182" s="164"/>
    </row>
    <row r="183" spans="1:4" s="40" customFormat="1" ht="16.5" customHeight="1">
      <c r="A183" s="244" t="s">
        <v>293</v>
      </c>
      <c r="B183" s="245">
        <v>10</v>
      </c>
      <c r="C183" s="246"/>
      <c r="D183" s="246" t="s">
        <v>294</v>
      </c>
    </row>
    <row r="184" spans="1:4" s="40" customFormat="1" ht="16.5" customHeight="1">
      <c r="A184" s="244" t="s">
        <v>295</v>
      </c>
      <c r="B184" s="245">
        <v>11</v>
      </c>
      <c r="C184" s="246">
        <v>7061296755</v>
      </c>
      <c r="D184" s="246">
        <f>D141+C184</f>
        <v>30682764623</v>
      </c>
    </row>
    <row r="185" spans="1:4" s="40" customFormat="1" ht="16.5" customHeight="1">
      <c r="A185" s="244" t="s">
        <v>296</v>
      </c>
      <c r="B185" s="245">
        <v>12</v>
      </c>
      <c r="C185" s="246">
        <f>C187+C188+C189+C190</f>
        <v>6552308551</v>
      </c>
      <c r="D185" s="246">
        <f>D187+D188+D189+D190</f>
        <v>34464815252</v>
      </c>
    </row>
    <row r="186" spans="1:4" s="40" customFormat="1" ht="16.5" customHeight="1">
      <c r="A186" s="244" t="s">
        <v>297</v>
      </c>
      <c r="B186" s="245" t="s">
        <v>38</v>
      </c>
      <c r="C186" s="246"/>
      <c r="D186" s="246"/>
    </row>
    <row r="187" spans="1:4" s="40" customFormat="1" ht="16.5" customHeight="1">
      <c r="A187" s="244" t="s">
        <v>298</v>
      </c>
      <c r="B187" s="245">
        <v>13</v>
      </c>
      <c r="C187" s="246">
        <v>6552308551</v>
      </c>
      <c r="D187" s="246">
        <f>D144+C187</f>
        <v>34464815252</v>
      </c>
    </row>
    <row r="188" spans="1:4" s="40" customFormat="1" ht="16.5" customHeight="1">
      <c r="A188" s="244" t="s">
        <v>299</v>
      </c>
      <c r="B188" s="245">
        <v>14</v>
      </c>
      <c r="C188" s="246"/>
      <c r="D188" s="246"/>
    </row>
    <row r="189" spans="1:4" s="40" customFormat="1" ht="16.5" customHeight="1">
      <c r="A189" s="244" t="s">
        <v>300</v>
      </c>
      <c r="B189" s="245">
        <v>15</v>
      </c>
      <c r="C189" s="246"/>
      <c r="D189" s="246"/>
    </row>
    <row r="190" spans="1:4" s="40" customFormat="1" ht="16.5" customHeight="1">
      <c r="A190" s="244" t="s">
        <v>301</v>
      </c>
      <c r="B190" s="245">
        <v>16</v>
      </c>
      <c r="C190" s="246"/>
      <c r="D190" s="246"/>
    </row>
    <row r="191" spans="1:4" s="40" customFormat="1" ht="16.5" customHeight="1">
      <c r="A191" s="244" t="s">
        <v>302</v>
      </c>
      <c r="B191" s="245">
        <v>17</v>
      </c>
      <c r="C191" s="246">
        <f>C183+C184-C185</f>
        <v>508988204</v>
      </c>
      <c r="D191" s="246" t="s">
        <v>303</v>
      </c>
    </row>
    <row r="192" spans="1:4" s="40" customFormat="1" ht="16.5" customHeight="1">
      <c r="A192" s="247" t="s">
        <v>304</v>
      </c>
      <c r="B192" s="248"/>
      <c r="C192" s="249"/>
      <c r="D192" s="249"/>
    </row>
    <row r="193" spans="1:4" s="40" customFormat="1" ht="16.5" customHeight="1">
      <c r="A193" s="244" t="s">
        <v>305</v>
      </c>
      <c r="B193" s="245">
        <v>20</v>
      </c>
      <c r="C193" s="246"/>
      <c r="D193" s="246" t="s">
        <v>303</v>
      </c>
    </row>
    <row r="194" spans="1:4" s="40" customFormat="1" ht="16.5" customHeight="1">
      <c r="A194" s="244" t="s">
        <v>306</v>
      </c>
      <c r="B194" s="245">
        <v>21</v>
      </c>
      <c r="C194" s="246"/>
      <c r="D194" s="246"/>
    </row>
    <row r="195" spans="1:4" s="40" customFormat="1" ht="16.5" customHeight="1">
      <c r="A195" s="244" t="s">
        <v>307</v>
      </c>
      <c r="B195" s="245">
        <v>22</v>
      </c>
      <c r="C195" s="246"/>
      <c r="D195" s="246"/>
    </row>
    <row r="196" spans="1:4" s="40" customFormat="1" ht="16.5" customHeight="1">
      <c r="A196" s="244" t="s">
        <v>308</v>
      </c>
      <c r="B196" s="245">
        <v>23</v>
      </c>
      <c r="C196" s="246">
        <f>C193+C194-C195</f>
        <v>0</v>
      </c>
      <c r="D196" s="246" t="s">
        <v>303</v>
      </c>
    </row>
    <row r="197" spans="1:4" s="40" customFormat="1" ht="16.5" customHeight="1">
      <c r="A197" s="247" t="s">
        <v>309</v>
      </c>
      <c r="B197" s="248"/>
      <c r="C197" s="249"/>
      <c r="D197" s="249"/>
    </row>
    <row r="198" spans="1:4" s="40" customFormat="1" ht="16.5" customHeight="1">
      <c r="A198" s="244" t="s">
        <v>310</v>
      </c>
      <c r="B198" s="245">
        <v>30</v>
      </c>
      <c r="C198" s="246"/>
      <c r="D198" s="246" t="s">
        <v>303</v>
      </c>
    </row>
    <row r="199" spans="1:4" s="40" customFormat="1" ht="16.5" customHeight="1">
      <c r="A199" s="244" t="s">
        <v>311</v>
      </c>
      <c r="B199" s="245">
        <v>31</v>
      </c>
      <c r="C199" s="246"/>
      <c r="D199" s="246"/>
    </row>
    <row r="200" spans="1:4" s="40" customFormat="1" ht="16.5" customHeight="1">
      <c r="A200" s="244" t="s">
        <v>312</v>
      </c>
      <c r="B200" s="245">
        <v>32</v>
      </c>
      <c r="C200" s="246"/>
      <c r="D200" s="246"/>
    </row>
    <row r="201" spans="1:4" s="40" customFormat="1" ht="16.5" customHeight="1">
      <c r="A201" s="244" t="s">
        <v>313</v>
      </c>
      <c r="B201" s="245">
        <v>33</v>
      </c>
      <c r="C201" s="246">
        <f>C198+C199-C200</f>
        <v>0</v>
      </c>
      <c r="D201" s="246" t="s">
        <v>303</v>
      </c>
    </row>
    <row r="202" spans="1:4" s="40" customFormat="1" ht="16.5" customHeight="1">
      <c r="A202" s="247" t="s">
        <v>314</v>
      </c>
      <c r="B202" s="248"/>
      <c r="C202" s="249"/>
      <c r="D202" s="249"/>
    </row>
    <row r="203" spans="1:4" s="40" customFormat="1" ht="16.5" customHeight="1">
      <c r="A203" s="244" t="s">
        <v>315</v>
      </c>
      <c r="B203" s="245">
        <v>40</v>
      </c>
      <c r="C203" s="246">
        <f>C166</f>
        <v>338691047</v>
      </c>
      <c r="D203" s="246" t="s">
        <v>303</v>
      </c>
    </row>
    <row r="204" spans="1:4" s="40" customFormat="1" ht="16.5" customHeight="1">
      <c r="A204" s="244" t="s">
        <v>316</v>
      </c>
      <c r="B204" s="245">
        <v>41</v>
      </c>
      <c r="C204" s="246">
        <v>6552308551</v>
      </c>
      <c r="D204" s="246">
        <f>D161+C204</f>
        <v>34803506299</v>
      </c>
    </row>
    <row r="205" spans="1:4" s="40" customFormat="1" ht="16.5" customHeight="1">
      <c r="A205" s="244" t="s">
        <v>317</v>
      </c>
      <c r="B205" s="245">
        <v>42</v>
      </c>
      <c r="C205" s="246">
        <v>6552308551</v>
      </c>
      <c r="D205" s="246">
        <f>D162+C205</f>
        <v>34464815252</v>
      </c>
    </row>
    <row r="206" spans="1:4" s="40" customFormat="1" ht="16.5" customHeight="1">
      <c r="A206" s="244" t="s">
        <v>318</v>
      </c>
      <c r="B206" s="245">
        <v>43</v>
      </c>
      <c r="C206" s="246"/>
      <c r="D206" s="246"/>
    </row>
    <row r="207" spans="1:4" s="40" customFormat="1" ht="16.5" customHeight="1">
      <c r="A207" s="244" t="s">
        <v>319</v>
      </c>
      <c r="B207" s="245">
        <v>44</v>
      </c>
      <c r="C207" s="246"/>
      <c r="D207" s="246"/>
    </row>
    <row r="208" spans="1:4" s="40" customFormat="1" ht="16.5" customHeight="1">
      <c r="A208" s="244" t="s">
        <v>320</v>
      </c>
      <c r="B208" s="245">
        <v>45</v>
      </c>
      <c r="C208" s="246">
        <v>338062474</v>
      </c>
      <c r="D208" s="246">
        <f>D165+C208</f>
        <v>338062474</v>
      </c>
    </row>
    <row r="209" spans="1:4" s="40" customFormat="1" ht="16.5" customHeight="1">
      <c r="A209" s="244" t="s">
        <v>321</v>
      </c>
      <c r="B209" s="245">
        <v>46</v>
      </c>
      <c r="C209" s="246">
        <f>C203+C204-C205-C206-C207-C208</f>
        <v>628573</v>
      </c>
      <c r="D209" s="246" t="s">
        <v>303</v>
      </c>
    </row>
    <row r="210" spans="1:4" s="40" customFormat="1" ht="16.5" customHeight="1">
      <c r="A210" s="244" t="s">
        <v>322</v>
      </c>
      <c r="B210" s="245"/>
      <c r="C210" s="246"/>
      <c r="D210" s="246"/>
    </row>
    <row r="211" spans="1:4" s="40" customFormat="1" ht="15" customHeight="1">
      <c r="A211" s="250"/>
      <c r="B211" s="251"/>
      <c r="C211" s="252"/>
      <c r="D211" s="252"/>
    </row>
    <row r="212" s="40" customFormat="1" ht="18.75" customHeight="1">
      <c r="A212" s="40" t="s">
        <v>323</v>
      </c>
    </row>
    <row r="213" spans="1:3" s="40" customFormat="1" ht="18.75" customHeight="1">
      <c r="A213"/>
      <c r="C213" s="253" t="s">
        <v>338</v>
      </c>
    </row>
    <row r="214" spans="1:3" s="40" customFormat="1" ht="18.75" customHeight="1">
      <c r="A214" s="254" t="s">
        <v>325</v>
      </c>
      <c r="B214" s="40" t="s">
        <v>38</v>
      </c>
      <c r="C214" s="255" t="s">
        <v>326</v>
      </c>
    </row>
    <row r="215" s="40" customFormat="1" ht="18.75" customHeight="1"/>
    <row r="216" spans="1:3" s="40" customFormat="1" ht="26.25" customHeight="1">
      <c r="A216" s="94" t="s">
        <v>38</v>
      </c>
      <c r="C216" s="40" t="s">
        <v>38</v>
      </c>
    </row>
    <row r="217" spans="1:3" s="40" customFormat="1" ht="36" customHeight="1">
      <c r="A217" s="94" t="s">
        <v>333</v>
      </c>
      <c r="C217" s="94" t="s">
        <v>209</v>
      </c>
    </row>
    <row r="218" spans="1:4" s="40" customFormat="1" ht="14.25">
      <c r="A218" s="236" t="s">
        <v>339</v>
      </c>
      <c r="B218" s="152"/>
      <c r="C218" s="152"/>
      <c r="D218" s="152"/>
    </row>
    <row r="219" s="40" customFormat="1" ht="12.75" customHeight="1"/>
    <row r="220" s="40" customFormat="1" ht="12" customHeight="1">
      <c r="D220" s="40" t="s">
        <v>216</v>
      </c>
    </row>
    <row r="221" spans="1:4" s="40" customFormat="1" ht="15" customHeight="1">
      <c r="A221" s="237"/>
      <c r="B221" s="200" t="s">
        <v>38</v>
      </c>
      <c r="C221" s="156" t="s">
        <v>286</v>
      </c>
      <c r="D221" s="156"/>
    </row>
    <row r="222" spans="1:4" s="40" customFormat="1" ht="14.25" customHeight="1">
      <c r="A222" s="238"/>
      <c r="B222" s="60" t="s">
        <v>171</v>
      </c>
      <c r="C222" s="158" t="s">
        <v>38</v>
      </c>
      <c r="D222" s="158" t="s">
        <v>287</v>
      </c>
    </row>
    <row r="223" spans="1:4" s="40" customFormat="1" ht="15" customHeight="1">
      <c r="A223" s="239" t="s">
        <v>170</v>
      </c>
      <c r="B223" s="159"/>
      <c r="C223" s="158" t="s">
        <v>288</v>
      </c>
      <c r="D223" s="158" t="s">
        <v>289</v>
      </c>
    </row>
    <row r="224" spans="1:4" s="40" customFormat="1" ht="5.25" customHeight="1">
      <c r="A224" s="240" t="s">
        <v>290</v>
      </c>
      <c r="B224" s="241" t="s">
        <v>291</v>
      </c>
      <c r="C224" s="158" t="s">
        <v>267</v>
      </c>
      <c r="D224" s="158" t="s">
        <v>267</v>
      </c>
    </row>
    <row r="225" spans="1:4" s="40" customFormat="1" ht="16.5" customHeight="1">
      <c r="A225" s="242" t="s">
        <v>292</v>
      </c>
      <c r="B225" s="243" t="s">
        <v>38</v>
      </c>
      <c r="C225" s="164"/>
      <c r="D225" s="164"/>
    </row>
    <row r="226" spans="1:4" s="40" customFormat="1" ht="16.5" customHeight="1">
      <c r="A226" s="244" t="s">
        <v>293</v>
      </c>
      <c r="B226" s="245">
        <v>10</v>
      </c>
      <c r="C226" s="246">
        <f>C191</f>
        <v>508988204</v>
      </c>
      <c r="D226" s="246" t="s">
        <v>294</v>
      </c>
    </row>
    <row r="227" spans="1:4" s="40" customFormat="1" ht="16.5" customHeight="1">
      <c r="A227" s="244" t="s">
        <v>295</v>
      </c>
      <c r="B227" s="245">
        <v>11</v>
      </c>
      <c r="C227" s="246">
        <v>4284440170</v>
      </c>
      <c r="D227" s="246">
        <f>D184+C227</f>
        <v>34967204793</v>
      </c>
    </row>
    <row r="228" spans="1:4" s="40" customFormat="1" ht="16.5" customHeight="1">
      <c r="A228" s="244" t="s">
        <v>296</v>
      </c>
      <c r="B228" s="245">
        <v>12</v>
      </c>
      <c r="C228" s="246">
        <f>C230+C231+C232+C233</f>
        <v>4793428374</v>
      </c>
      <c r="D228" s="246">
        <f>D230+D231+D232+D233</f>
        <v>39258243626</v>
      </c>
    </row>
    <row r="229" spans="1:4" s="40" customFormat="1" ht="16.5" customHeight="1">
      <c r="A229" s="244" t="s">
        <v>297</v>
      </c>
      <c r="B229" s="245" t="s">
        <v>38</v>
      </c>
      <c r="C229" s="246"/>
      <c r="D229" s="246"/>
    </row>
    <row r="230" spans="1:4" s="40" customFormat="1" ht="16.5" customHeight="1">
      <c r="A230" s="244" t="s">
        <v>298</v>
      </c>
      <c r="B230" s="245">
        <v>13</v>
      </c>
      <c r="C230" s="246">
        <v>4793428374</v>
      </c>
      <c r="D230" s="246">
        <f>D187+C230</f>
        <v>39258243626</v>
      </c>
    </row>
    <row r="231" spans="1:4" s="40" customFormat="1" ht="16.5" customHeight="1">
      <c r="A231" s="244" t="s">
        <v>299</v>
      </c>
      <c r="B231" s="245">
        <v>14</v>
      </c>
      <c r="C231" s="246"/>
      <c r="D231" s="246"/>
    </row>
    <row r="232" spans="1:4" s="40" customFormat="1" ht="16.5" customHeight="1">
      <c r="A232" s="244" t="s">
        <v>300</v>
      </c>
      <c r="B232" s="245">
        <v>15</v>
      </c>
      <c r="C232" s="246"/>
      <c r="D232" s="246"/>
    </row>
    <row r="233" spans="1:4" s="40" customFormat="1" ht="16.5" customHeight="1">
      <c r="A233" s="244" t="s">
        <v>301</v>
      </c>
      <c r="B233" s="245">
        <v>16</v>
      </c>
      <c r="C233" s="246"/>
      <c r="D233" s="246"/>
    </row>
    <row r="234" spans="1:4" s="40" customFormat="1" ht="16.5" customHeight="1">
      <c r="A234" s="244" t="s">
        <v>302</v>
      </c>
      <c r="B234" s="245">
        <v>17</v>
      </c>
      <c r="C234" s="246">
        <f>C226+C227-C228</f>
        <v>0</v>
      </c>
      <c r="D234" s="246" t="s">
        <v>303</v>
      </c>
    </row>
    <row r="235" spans="1:4" s="40" customFormat="1" ht="16.5" customHeight="1">
      <c r="A235" s="247" t="s">
        <v>304</v>
      </c>
      <c r="B235" s="248"/>
      <c r="C235" s="249"/>
      <c r="D235" s="249"/>
    </row>
    <row r="236" spans="1:4" s="40" customFormat="1" ht="16.5" customHeight="1">
      <c r="A236" s="244" t="s">
        <v>305</v>
      </c>
      <c r="B236" s="245">
        <v>20</v>
      </c>
      <c r="C236" s="246"/>
      <c r="D236" s="246" t="s">
        <v>303</v>
      </c>
    </row>
    <row r="237" spans="1:4" s="40" customFormat="1" ht="16.5" customHeight="1">
      <c r="A237" s="244" t="s">
        <v>306</v>
      </c>
      <c r="B237" s="245">
        <v>21</v>
      </c>
      <c r="C237" s="246"/>
      <c r="D237" s="246"/>
    </row>
    <row r="238" spans="1:4" s="40" customFormat="1" ht="16.5" customHeight="1">
      <c r="A238" s="244" t="s">
        <v>307</v>
      </c>
      <c r="B238" s="245">
        <v>22</v>
      </c>
      <c r="C238" s="246"/>
      <c r="D238" s="246"/>
    </row>
    <row r="239" spans="1:4" s="40" customFormat="1" ht="16.5" customHeight="1">
      <c r="A239" s="244" t="s">
        <v>308</v>
      </c>
      <c r="B239" s="245">
        <v>23</v>
      </c>
      <c r="C239" s="246">
        <f>C236+C237-C238</f>
        <v>0</v>
      </c>
      <c r="D239" s="246" t="s">
        <v>303</v>
      </c>
    </row>
    <row r="240" spans="1:4" s="40" customFormat="1" ht="16.5" customHeight="1">
      <c r="A240" s="247" t="s">
        <v>309</v>
      </c>
      <c r="B240" s="248"/>
      <c r="C240" s="249"/>
      <c r="D240" s="249"/>
    </row>
    <row r="241" spans="1:4" s="40" customFormat="1" ht="16.5" customHeight="1">
      <c r="A241" s="244" t="s">
        <v>310</v>
      </c>
      <c r="B241" s="245">
        <v>30</v>
      </c>
      <c r="C241" s="246"/>
      <c r="D241" s="246" t="s">
        <v>303</v>
      </c>
    </row>
    <row r="242" spans="1:4" s="40" customFormat="1" ht="16.5" customHeight="1">
      <c r="A242" s="244" t="s">
        <v>311</v>
      </c>
      <c r="B242" s="245">
        <v>31</v>
      </c>
      <c r="C242" s="246"/>
      <c r="D242" s="246"/>
    </row>
    <row r="243" spans="1:4" s="40" customFormat="1" ht="16.5" customHeight="1">
      <c r="A243" s="244" t="s">
        <v>312</v>
      </c>
      <c r="B243" s="245">
        <v>32</v>
      </c>
      <c r="C243" s="246"/>
      <c r="D243" s="246"/>
    </row>
    <row r="244" spans="1:4" s="40" customFormat="1" ht="16.5" customHeight="1">
      <c r="A244" s="244" t="s">
        <v>313</v>
      </c>
      <c r="B244" s="245">
        <v>33</v>
      </c>
      <c r="C244" s="246">
        <f>C241+C242-C243</f>
        <v>0</v>
      </c>
      <c r="D244" s="246" t="s">
        <v>303</v>
      </c>
    </row>
    <row r="245" spans="1:4" s="40" customFormat="1" ht="16.5" customHeight="1">
      <c r="A245" s="247" t="s">
        <v>314</v>
      </c>
      <c r="B245" s="248"/>
      <c r="C245" s="249"/>
      <c r="D245" s="249"/>
    </row>
    <row r="246" spans="1:4" s="40" customFormat="1" ht="16.5" customHeight="1">
      <c r="A246" s="244" t="s">
        <v>340</v>
      </c>
      <c r="B246" s="245">
        <v>40</v>
      </c>
      <c r="C246" s="246">
        <f>C209</f>
        <v>628573</v>
      </c>
      <c r="D246" s="246" t="s">
        <v>303</v>
      </c>
    </row>
    <row r="247" spans="1:4" s="40" customFormat="1" ht="16.5" customHeight="1">
      <c r="A247" s="244" t="s">
        <v>316</v>
      </c>
      <c r="B247" s="245">
        <v>41</v>
      </c>
      <c r="C247" s="246">
        <v>6325893151</v>
      </c>
      <c r="D247" s="246">
        <f>D204+C247</f>
        <v>41129399450</v>
      </c>
    </row>
    <row r="248" spans="1:4" s="40" customFormat="1" ht="16.5" customHeight="1">
      <c r="A248" s="244" t="s">
        <v>317</v>
      </c>
      <c r="B248" s="245">
        <v>42</v>
      </c>
      <c r="C248" s="246">
        <v>4793428374</v>
      </c>
      <c r="D248" s="246">
        <f>D205+C248</f>
        <v>39258243626</v>
      </c>
    </row>
    <row r="249" spans="1:4" s="40" customFormat="1" ht="16.5" customHeight="1">
      <c r="A249" s="244" t="s">
        <v>318</v>
      </c>
      <c r="B249" s="245">
        <v>43</v>
      </c>
      <c r="C249" s="246"/>
      <c r="D249" s="246"/>
    </row>
    <row r="250" spans="1:4" s="40" customFormat="1" ht="16.5" customHeight="1">
      <c r="A250" s="244" t="s">
        <v>319</v>
      </c>
      <c r="B250" s="245">
        <v>44</v>
      </c>
      <c r="C250" s="246"/>
      <c r="D250" s="246"/>
    </row>
    <row r="251" spans="1:4" s="40" customFormat="1" ht="16.5" customHeight="1">
      <c r="A251" s="244" t="s">
        <v>320</v>
      </c>
      <c r="B251" s="245">
        <v>45</v>
      </c>
      <c r="C251" s="246"/>
      <c r="D251" s="246">
        <f>D208+C251</f>
        <v>338062474</v>
      </c>
    </row>
    <row r="252" spans="1:4" s="40" customFormat="1" ht="16.5" customHeight="1">
      <c r="A252" s="244" t="s">
        <v>321</v>
      </c>
      <c r="B252" s="245">
        <v>46</v>
      </c>
      <c r="C252" s="246">
        <f>C246+C247-C248-C249-C250-C251</f>
        <v>1533093350</v>
      </c>
      <c r="D252" s="246" t="s">
        <v>303</v>
      </c>
    </row>
    <row r="253" spans="1:4" s="40" customFormat="1" ht="16.5" customHeight="1">
      <c r="A253" s="244" t="s">
        <v>322</v>
      </c>
      <c r="B253" s="245"/>
      <c r="C253" s="246"/>
      <c r="D253" s="246"/>
    </row>
    <row r="254" spans="1:4" s="40" customFormat="1" ht="15" customHeight="1">
      <c r="A254" s="250"/>
      <c r="B254" s="251"/>
      <c r="C254" s="252"/>
      <c r="D254" s="252"/>
    </row>
    <row r="255" s="40" customFormat="1" ht="18.75" customHeight="1">
      <c r="A255" s="40" t="s">
        <v>323</v>
      </c>
    </row>
    <row r="256" spans="1:3" s="40" customFormat="1" ht="18.75" customHeight="1">
      <c r="A256"/>
      <c r="C256" s="253" t="s">
        <v>341</v>
      </c>
    </row>
    <row r="257" spans="1:3" s="40" customFormat="1" ht="18.75" customHeight="1">
      <c r="A257" s="254" t="s">
        <v>325</v>
      </c>
      <c r="B257" s="40" t="s">
        <v>38</v>
      </c>
      <c r="C257" s="255" t="s">
        <v>326</v>
      </c>
    </row>
    <row r="258" s="40" customFormat="1" ht="18.75" customHeight="1"/>
    <row r="259" spans="1:3" s="40" customFormat="1" ht="26.25" customHeight="1">
      <c r="A259" s="94" t="s">
        <v>38</v>
      </c>
      <c r="C259" s="40" t="s">
        <v>38</v>
      </c>
    </row>
    <row r="260" spans="1:3" s="40" customFormat="1" ht="36" customHeight="1">
      <c r="A260" s="94" t="s">
        <v>342</v>
      </c>
      <c r="C260" s="94" t="s">
        <v>343</v>
      </c>
    </row>
    <row r="261" spans="1:4" s="40" customFormat="1" ht="14.25">
      <c r="A261" s="236" t="s">
        <v>344</v>
      </c>
      <c r="B261" s="152"/>
      <c r="C261" s="152"/>
      <c r="D261" s="152"/>
    </row>
    <row r="262" s="40" customFormat="1" ht="12.75" customHeight="1"/>
    <row r="263" s="40" customFormat="1" ht="12" customHeight="1">
      <c r="D263" s="40" t="s">
        <v>216</v>
      </c>
    </row>
    <row r="264" spans="1:4" s="40" customFormat="1" ht="12" customHeight="1">
      <c r="A264" s="237"/>
      <c r="B264" s="200" t="s">
        <v>38</v>
      </c>
      <c r="C264" s="156" t="s">
        <v>286</v>
      </c>
      <c r="D264" s="156"/>
    </row>
    <row r="265" spans="1:4" s="40" customFormat="1" ht="14.25" customHeight="1">
      <c r="A265" s="238"/>
      <c r="B265" s="60" t="s">
        <v>171</v>
      </c>
      <c r="C265" s="158" t="s">
        <v>38</v>
      </c>
      <c r="D265" s="158" t="s">
        <v>287</v>
      </c>
    </row>
    <row r="266" spans="1:4" s="40" customFormat="1" ht="15" customHeight="1">
      <c r="A266" s="239" t="s">
        <v>170</v>
      </c>
      <c r="B266" s="159"/>
      <c r="C266" s="158" t="s">
        <v>288</v>
      </c>
      <c r="D266" s="158" t="s">
        <v>289</v>
      </c>
    </row>
    <row r="267" spans="1:4" s="40" customFormat="1" ht="5.25" customHeight="1">
      <c r="A267" s="240" t="s">
        <v>290</v>
      </c>
      <c r="B267" s="241" t="s">
        <v>291</v>
      </c>
      <c r="C267" s="158" t="s">
        <v>267</v>
      </c>
      <c r="D267" s="158" t="s">
        <v>267</v>
      </c>
    </row>
    <row r="268" spans="1:4" s="40" customFormat="1" ht="15" customHeight="1">
      <c r="A268" s="242" t="s">
        <v>292</v>
      </c>
      <c r="B268" s="243" t="s">
        <v>38</v>
      </c>
      <c r="C268" s="164"/>
      <c r="D268" s="164"/>
    </row>
    <row r="269" spans="1:4" s="40" customFormat="1" ht="15" customHeight="1">
      <c r="A269" s="244" t="s">
        <v>293</v>
      </c>
      <c r="B269" s="245">
        <v>10</v>
      </c>
      <c r="C269" s="246"/>
      <c r="D269" s="246" t="s">
        <v>294</v>
      </c>
    </row>
    <row r="270" spans="1:4" s="40" customFormat="1" ht="15" customHeight="1">
      <c r="A270" s="244" t="s">
        <v>295</v>
      </c>
      <c r="B270" s="245">
        <v>11</v>
      </c>
      <c r="C270" s="246">
        <v>5514177584</v>
      </c>
      <c r="D270" s="246">
        <f>D227+C270</f>
        <v>40481382377</v>
      </c>
    </row>
    <row r="271" spans="1:4" s="40" customFormat="1" ht="15" customHeight="1">
      <c r="A271" s="244" t="s">
        <v>296</v>
      </c>
      <c r="B271" s="245">
        <v>12</v>
      </c>
      <c r="C271" s="246">
        <f>C273+C274+C275+C276</f>
        <v>4040769169</v>
      </c>
      <c r="D271" s="246">
        <f>D273+D274+D275+D276</f>
        <v>43299012795</v>
      </c>
    </row>
    <row r="272" spans="1:4" s="40" customFormat="1" ht="15" customHeight="1">
      <c r="A272" s="244" t="s">
        <v>297</v>
      </c>
      <c r="B272" s="245" t="s">
        <v>38</v>
      </c>
      <c r="C272" s="246"/>
      <c r="D272" s="246"/>
    </row>
    <row r="273" spans="1:4" s="40" customFormat="1" ht="15" customHeight="1">
      <c r="A273" s="244" t="s">
        <v>298</v>
      </c>
      <c r="B273" s="245">
        <v>13</v>
      </c>
      <c r="C273" s="246">
        <v>4040769169</v>
      </c>
      <c r="D273" s="246">
        <f>D230+C273</f>
        <v>43299012795</v>
      </c>
    </row>
    <row r="274" spans="1:4" s="40" customFormat="1" ht="15" customHeight="1">
      <c r="A274" s="244" t="s">
        <v>299</v>
      </c>
      <c r="B274" s="245">
        <v>14</v>
      </c>
      <c r="C274" s="246"/>
      <c r="D274" s="246"/>
    </row>
    <row r="275" spans="1:4" s="40" customFormat="1" ht="15" customHeight="1">
      <c r="A275" s="244" t="s">
        <v>300</v>
      </c>
      <c r="B275" s="245">
        <v>15</v>
      </c>
      <c r="C275" s="246"/>
      <c r="D275" s="246"/>
    </row>
    <row r="276" spans="1:4" s="40" customFormat="1" ht="15" customHeight="1">
      <c r="A276" s="244" t="s">
        <v>301</v>
      </c>
      <c r="B276" s="245">
        <v>16</v>
      </c>
      <c r="C276" s="246"/>
      <c r="D276" s="246"/>
    </row>
    <row r="277" spans="1:4" s="40" customFormat="1" ht="15" customHeight="1">
      <c r="A277" s="244" t="s">
        <v>302</v>
      </c>
      <c r="B277" s="245">
        <v>17</v>
      </c>
      <c r="C277" s="246">
        <f>C269+C270-C271</f>
        <v>1473408415</v>
      </c>
      <c r="D277" s="246" t="s">
        <v>303</v>
      </c>
    </row>
    <row r="278" spans="1:4" s="40" customFormat="1" ht="15" customHeight="1">
      <c r="A278" s="247" t="s">
        <v>304</v>
      </c>
      <c r="B278" s="248"/>
      <c r="C278" s="249"/>
      <c r="D278" s="249"/>
    </row>
    <row r="279" spans="1:4" s="40" customFormat="1" ht="15" customHeight="1">
      <c r="A279" s="244" t="s">
        <v>305</v>
      </c>
      <c r="B279" s="245">
        <v>20</v>
      </c>
      <c r="C279" s="246"/>
      <c r="D279" s="246" t="s">
        <v>303</v>
      </c>
    </row>
    <row r="280" spans="1:4" s="40" customFormat="1" ht="15" customHeight="1">
      <c r="A280" s="244" t="s">
        <v>306</v>
      </c>
      <c r="B280" s="245">
        <v>21</v>
      </c>
      <c r="C280" s="246"/>
      <c r="D280" s="246"/>
    </row>
    <row r="281" spans="1:4" s="40" customFormat="1" ht="15" customHeight="1">
      <c r="A281" s="244" t="s">
        <v>307</v>
      </c>
      <c r="B281" s="245">
        <v>22</v>
      </c>
      <c r="C281" s="246"/>
      <c r="D281" s="246"/>
    </row>
    <row r="282" spans="1:4" s="40" customFormat="1" ht="15" customHeight="1">
      <c r="A282" s="244" t="s">
        <v>308</v>
      </c>
      <c r="B282" s="245">
        <v>23</v>
      </c>
      <c r="C282" s="246">
        <f>C279+C280-C281</f>
        <v>0</v>
      </c>
      <c r="D282" s="246" t="s">
        <v>303</v>
      </c>
    </row>
    <row r="283" spans="1:4" s="40" customFormat="1" ht="15" customHeight="1">
      <c r="A283" s="247" t="s">
        <v>309</v>
      </c>
      <c r="B283" s="248"/>
      <c r="C283" s="249"/>
      <c r="D283" s="249"/>
    </row>
    <row r="284" spans="1:4" s="40" customFormat="1" ht="15" customHeight="1">
      <c r="A284" s="244" t="s">
        <v>310</v>
      </c>
      <c r="B284" s="245">
        <v>30</v>
      </c>
      <c r="C284" s="246"/>
      <c r="D284" s="246" t="s">
        <v>303</v>
      </c>
    </row>
    <row r="285" spans="1:4" s="40" customFormat="1" ht="15" customHeight="1">
      <c r="A285" s="244" t="s">
        <v>311</v>
      </c>
      <c r="B285" s="245">
        <v>31</v>
      </c>
      <c r="C285" s="246"/>
      <c r="D285" s="246"/>
    </row>
    <row r="286" spans="1:4" s="40" customFormat="1" ht="15" customHeight="1">
      <c r="A286" s="244" t="s">
        <v>312</v>
      </c>
      <c r="B286" s="245">
        <v>32</v>
      </c>
      <c r="C286" s="246"/>
      <c r="D286" s="246"/>
    </row>
    <row r="287" spans="1:4" s="40" customFormat="1" ht="15" customHeight="1">
      <c r="A287" s="244" t="s">
        <v>313</v>
      </c>
      <c r="B287" s="245">
        <v>33</v>
      </c>
      <c r="C287" s="246">
        <f>C284+C285-C286</f>
        <v>0</v>
      </c>
      <c r="D287" s="246" t="s">
        <v>303</v>
      </c>
    </row>
    <row r="288" spans="1:4" s="40" customFormat="1" ht="15" customHeight="1">
      <c r="A288" s="247" t="s">
        <v>314</v>
      </c>
      <c r="B288" s="248"/>
      <c r="C288" s="249"/>
      <c r="D288" s="249"/>
    </row>
    <row r="289" spans="1:4" s="40" customFormat="1" ht="15" customHeight="1">
      <c r="A289" s="244" t="s">
        <v>315</v>
      </c>
      <c r="B289" s="245">
        <v>40</v>
      </c>
      <c r="C289" s="246">
        <f>C252</f>
        <v>1533093350</v>
      </c>
      <c r="D289" s="246" t="s">
        <v>303</v>
      </c>
    </row>
    <row r="290" spans="1:4" s="40" customFormat="1" ht="15" customHeight="1">
      <c r="A290" s="244" t="s">
        <v>316</v>
      </c>
      <c r="B290" s="245">
        <v>41</v>
      </c>
      <c r="C290" s="246">
        <v>4040769169</v>
      </c>
      <c r="D290" s="246">
        <f>D247+C290</f>
        <v>45170168619</v>
      </c>
    </row>
    <row r="291" spans="1:4" s="40" customFormat="1" ht="15" customHeight="1">
      <c r="A291" s="244" t="s">
        <v>317</v>
      </c>
      <c r="B291" s="245">
        <v>42</v>
      </c>
      <c r="C291" s="246">
        <f>C273</f>
        <v>4040769169</v>
      </c>
      <c r="D291" s="246">
        <f>D248+C291</f>
        <v>43299012795</v>
      </c>
    </row>
    <row r="292" spans="1:4" s="40" customFormat="1" ht="15" customHeight="1">
      <c r="A292" s="244" t="s">
        <v>318</v>
      </c>
      <c r="B292" s="245">
        <v>43</v>
      </c>
      <c r="C292" s="246"/>
      <c r="D292" s="246"/>
    </row>
    <row r="293" spans="1:4" s="40" customFormat="1" ht="15" customHeight="1">
      <c r="A293" s="244" t="s">
        <v>319</v>
      </c>
      <c r="B293" s="245">
        <v>44</v>
      </c>
      <c r="C293" s="246"/>
      <c r="D293" s="246"/>
    </row>
    <row r="294" spans="1:4" s="40" customFormat="1" ht="15" customHeight="1">
      <c r="A294" s="244" t="s">
        <v>320</v>
      </c>
      <c r="B294" s="245">
        <v>45</v>
      </c>
      <c r="C294" s="246">
        <v>1532464777</v>
      </c>
      <c r="D294" s="246">
        <f>D251+C294</f>
        <v>1870527251</v>
      </c>
    </row>
    <row r="295" spans="1:4" s="40" customFormat="1" ht="15" customHeight="1">
      <c r="A295" s="244" t="s">
        <v>321</v>
      </c>
      <c r="B295" s="245">
        <v>46</v>
      </c>
      <c r="C295" s="246">
        <f>C289+C290-C291-C292-C293-C294</f>
        <v>628573</v>
      </c>
      <c r="D295" s="246" t="s">
        <v>303</v>
      </c>
    </row>
    <row r="296" spans="1:4" s="40" customFormat="1" ht="15" customHeight="1">
      <c r="A296" s="244" t="s">
        <v>322</v>
      </c>
      <c r="B296" s="245"/>
      <c r="C296" s="246"/>
      <c r="D296" s="246"/>
    </row>
    <row r="297" spans="1:4" s="40" customFormat="1" ht="15" customHeight="1">
      <c r="A297" s="250"/>
      <c r="B297" s="251"/>
      <c r="C297" s="252"/>
      <c r="D297" s="252"/>
    </row>
    <row r="298" s="40" customFormat="1" ht="18.75" customHeight="1">
      <c r="A298" s="40" t="s">
        <v>323</v>
      </c>
    </row>
    <row r="299" spans="1:3" s="40" customFormat="1" ht="18.75" customHeight="1">
      <c r="A299"/>
      <c r="C299" s="253" t="s">
        <v>345</v>
      </c>
    </row>
    <row r="300" spans="1:3" s="40" customFormat="1" ht="18.75" customHeight="1">
      <c r="A300" s="254" t="s">
        <v>325</v>
      </c>
      <c r="B300" s="40" t="s">
        <v>38</v>
      </c>
      <c r="C300" s="255" t="s">
        <v>326</v>
      </c>
    </row>
    <row r="301" s="40" customFormat="1" ht="18.75" customHeight="1"/>
    <row r="302" spans="1:3" s="40" customFormat="1" ht="26.25" customHeight="1">
      <c r="A302" s="94" t="s">
        <v>38</v>
      </c>
      <c r="C302" s="40" t="s">
        <v>38</v>
      </c>
    </row>
    <row r="303" spans="1:3" s="40" customFormat="1" ht="36" customHeight="1">
      <c r="A303" s="94" t="s">
        <v>330</v>
      </c>
      <c r="C303" s="94" t="s">
        <v>209</v>
      </c>
    </row>
    <row r="304" spans="1:3" s="40" customFormat="1" ht="5.25" customHeight="1">
      <c r="A304" s="94"/>
      <c r="C304" s="94"/>
    </row>
    <row r="305" spans="1:4" s="40" customFormat="1" ht="18.75" customHeight="1">
      <c r="A305" s="236" t="s">
        <v>346</v>
      </c>
      <c r="B305" s="152"/>
      <c r="C305" s="152"/>
      <c r="D305" s="152"/>
    </row>
    <row r="306" s="40" customFormat="1" ht="12.75" customHeight="1"/>
    <row r="307" s="40" customFormat="1" ht="14.25" customHeight="1">
      <c r="D307" s="40" t="s">
        <v>216</v>
      </c>
    </row>
    <row r="308" spans="1:4" s="40" customFormat="1" ht="15" customHeight="1">
      <c r="A308" s="237"/>
      <c r="B308" s="200" t="s">
        <v>38</v>
      </c>
      <c r="C308" s="156" t="s">
        <v>286</v>
      </c>
      <c r="D308" s="156"/>
    </row>
    <row r="309" spans="1:4" s="40" customFormat="1" ht="14.25" customHeight="1">
      <c r="A309" s="238"/>
      <c r="B309" s="60" t="s">
        <v>171</v>
      </c>
      <c r="C309" s="158" t="s">
        <v>38</v>
      </c>
      <c r="D309" s="158" t="s">
        <v>287</v>
      </c>
    </row>
    <row r="310" spans="1:4" s="40" customFormat="1" ht="15" customHeight="1">
      <c r="A310" s="239" t="s">
        <v>170</v>
      </c>
      <c r="B310" s="159"/>
      <c r="C310" s="158" t="s">
        <v>288</v>
      </c>
      <c r="D310" s="158" t="s">
        <v>289</v>
      </c>
    </row>
    <row r="311" spans="1:4" s="40" customFormat="1" ht="5.25" customHeight="1">
      <c r="A311" s="240" t="s">
        <v>290</v>
      </c>
      <c r="B311" s="241" t="s">
        <v>291</v>
      </c>
      <c r="C311" s="158" t="s">
        <v>267</v>
      </c>
      <c r="D311" s="158" t="s">
        <v>267</v>
      </c>
    </row>
    <row r="312" spans="1:4" s="40" customFormat="1" ht="16.5" customHeight="1">
      <c r="A312" s="242" t="s">
        <v>292</v>
      </c>
      <c r="B312" s="243" t="s">
        <v>38</v>
      </c>
      <c r="C312" s="164"/>
      <c r="D312" s="164"/>
    </row>
    <row r="313" spans="1:4" s="40" customFormat="1" ht="16.5" customHeight="1">
      <c r="A313" s="244" t="s">
        <v>293</v>
      </c>
      <c r="B313" s="245">
        <v>10</v>
      </c>
      <c r="C313" s="246">
        <f>C277</f>
        <v>1473408415</v>
      </c>
      <c r="D313" s="246" t="s">
        <v>294</v>
      </c>
    </row>
    <row r="314" spans="1:4" s="40" customFormat="1" ht="16.5" customHeight="1">
      <c r="A314" s="244" t="s">
        <v>295</v>
      </c>
      <c r="B314" s="245">
        <v>11</v>
      </c>
      <c r="C314" s="246">
        <v>5878027582</v>
      </c>
      <c r="D314" s="246">
        <f>D270+C314</f>
        <v>46359409959</v>
      </c>
    </row>
    <row r="315" spans="1:4" s="40" customFormat="1" ht="16.5" customHeight="1">
      <c r="A315" s="244" t="s">
        <v>296</v>
      </c>
      <c r="B315" s="245">
        <v>12</v>
      </c>
      <c r="C315" s="246">
        <f>C317+C318+C319+C320</f>
        <v>4365952841</v>
      </c>
      <c r="D315" s="246">
        <f>D317+D318+D319+D320</f>
        <v>47664965636</v>
      </c>
    </row>
    <row r="316" spans="1:4" s="40" customFormat="1" ht="16.5" customHeight="1">
      <c r="A316" s="244" t="s">
        <v>297</v>
      </c>
      <c r="B316" s="245" t="s">
        <v>38</v>
      </c>
      <c r="C316" s="246"/>
      <c r="D316" s="246"/>
    </row>
    <row r="317" spans="1:4" s="40" customFormat="1" ht="16.5" customHeight="1">
      <c r="A317" s="244" t="s">
        <v>298</v>
      </c>
      <c r="B317" s="245">
        <v>13</v>
      </c>
      <c r="C317" s="246">
        <v>4365952841</v>
      </c>
      <c r="D317" s="246">
        <f>D273+C317</f>
        <v>47664965636</v>
      </c>
    </row>
    <row r="318" spans="1:4" s="40" customFormat="1" ht="16.5" customHeight="1">
      <c r="A318" s="244" t="s">
        <v>299</v>
      </c>
      <c r="B318" s="245">
        <v>14</v>
      </c>
      <c r="C318" s="246"/>
      <c r="D318" s="246"/>
    </row>
    <row r="319" spans="1:4" s="40" customFormat="1" ht="16.5" customHeight="1">
      <c r="A319" s="244" t="s">
        <v>300</v>
      </c>
      <c r="B319" s="245">
        <v>15</v>
      </c>
      <c r="C319" s="246"/>
      <c r="D319" s="246"/>
    </row>
    <row r="320" spans="1:4" s="40" customFormat="1" ht="16.5" customHeight="1">
      <c r="A320" s="244" t="s">
        <v>301</v>
      </c>
      <c r="B320" s="245">
        <v>16</v>
      </c>
      <c r="C320" s="246"/>
      <c r="D320" s="246"/>
    </row>
    <row r="321" spans="1:4" s="40" customFormat="1" ht="16.5" customHeight="1">
      <c r="A321" s="244" t="s">
        <v>302</v>
      </c>
      <c r="B321" s="245">
        <v>17</v>
      </c>
      <c r="C321" s="246">
        <f>C313+C314-C315</f>
        <v>2985483156</v>
      </c>
      <c r="D321" s="246" t="s">
        <v>303</v>
      </c>
    </row>
    <row r="322" spans="1:4" s="40" customFormat="1" ht="16.5" customHeight="1">
      <c r="A322" s="247" t="s">
        <v>304</v>
      </c>
      <c r="B322" s="248"/>
      <c r="C322" s="249"/>
      <c r="D322" s="249"/>
    </row>
    <row r="323" spans="1:4" s="40" customFormat="1" ht="16.5" customHeight="1">
      <c r="A323" s="244" t="s">
        <v>305</v>
      </c>
      <c r="B323" s="245">
        <v>20</v>
      </c>
      <c r="C323" s="246"/>
      <c r="D323" s="246" t="s">
        <v>303</v>
      </c>
    </row>
    <row r="324" spans="1:4" s="40" customFormat="1" ht="16.5" customHeight="1">
      <c r="A324" s="244" t="s">
        <v>306</v>
      </c>
      <c r="B324" s="245">
        <v>21</v>
      </c>
      <c r="C324" s="246"/>
      <c r="D324" s="246"/>
    </row>
    <row r="325" spans="1:4" s="40" customFormat="1" ht="16.5" customHeight="1">
      <c r="A325" s="244" t="s">
        <v>307</v>
      </c>
      <c r="B325" s="245">
        <v>22</v>
      </c>
      <c r="C325" s="246"/>
      <c r="D325" s="246"/>
    </row>
    <row r="326" spans="1:4" s="40" customFormat="1" ht="16.5" customHeight="1">
      <c r="A326" s="244" t="s">
        <v>308</v>
      </c>
      <c r="B326" s="245">
        <v>23</v>
      </c>
      <c r="C326" s="246">
        <f>C323+C324-C325</f>
        <v>0</v>
      </c>
      <c r="D326" s="246" t="s">
        <v>303</v>
      </c>
    </row>
    <row r="327" spans="1:4" s="40" customFormat="1" ht="16.5" customHeight="1">
      <c r="A327" s="247" t="s">
        <v>309</v>
      </c>
      <c r="B327" s="248"/>
      <c r="C327" s="249"/>
      <c r="D327" s="249"/>
    </row>
    <row r="328" spans="1:4" s="40" customFormat="1" ht="16.5" customHeight="1">
      <c r="A328" s="244" t="s">
        <v>310</v>
      </c>
      <c r="B328" s="245">
        <v>30</v>
      </c>
      <c r="C328" s="246"/>
      <c r="D328" s="246" t="s">
        <v>303</v>
      </c>
    </row>
    <row r="329" spans="1:4" s="40" customFormat="1" ht="16.5" customHeight="1">
      <c r="A329" s="244" t="s">
        <v>311</v>
      </c>
      <c r="B329" s="245">
        <v>31</v>
      </c>
      <c r="C329" s="246"/>
      <c r="D329" s="246"/>
    </row>
    <row r="330" spans="1:4" s="40" customFormat="1" ht="16.5" customHeight="1">
      <c r="A330" s="244" t="s">
        <v>312</v>
      </c>
      <c r="B330" s="245">
        <v>32</v>
      </c>
      <c r="C330" s="246"/>
      <c r="D330" s="246"/>
    </row>
    <row r="331" spans="1:4" s="40" customFormat="1" ht="16.5" customHeight="1">
      <c r="A331" s="244" t="s">
        <v>313</v>
      </c>
      <c r="B331" s="245">
        <v>33</v>
      </c>
      <c r="C331" s="246">
        <f>C328+C329-C330</f>
        <v>0</v>
      </c>
      <c r="D331" s="246" t="s">
        <v>303</v>
      </c>
    </row>
    <row r="332" spans="1:4" s="40" customFormat="1" ht="16.5" customHeight="1">
      <c r="A332" s="247" t="s">
        <v>314</v>
      </c>
      <c r="B332" s="248"/>
      <c r="C332" s="249"/>
      <c r="D332" s="249"/>
    </row>
    <row r="333" spans="1:4" s="40" customFormat="1" ht="16.5" customHeight="1">
      <c r="A333" s="244" t="s">
        <v>315</v>
      </c>
      <c r="B333" s="245">
        <v>40</v>
      </c>
      <c r="C333" s="246">
        <f>C295</f>
        <v>628573</v>
      </c>
      <c r="D333" s="246" t="s">
        <v>303</v>
      </c>
    </row>
    <row r="334" spans="1:4" s="40" customFormat="1" ht="16.5" customHeight="1">
      <c r="A334" s="244" t="s">
        <v>316</v>
      </c>
      <c r="B334" s="245">
        <v>41</v>
      </c>
      <c r="C334" s="246">
        <v>4365952841</v>
      </c>
      <c r="D334" s="246">
        <f>D290+C334</f>
        <v>49536121460</v>
      </c>
    </row>
    <row r="335" spans="1:4" s="40" customFormat="1" ht="16.5" customHeight="1">
      <c r="A335" s="244" t="s">
        <v>317</v>
      </c>
      <c r="B335" s="245">
        <v>42</v>
      </c>
      <c r="C335" s="246">
        <f>C317</f>
        <v>4365952841</v>
      </c>
      <c r="D335" s="246">
        <f>D291+C335</f>
        <v>47664965636</v>
      </c>
    </row>
    <row r="336" spans="1:4" s="40" customFormat="1" ht="16.5" customHeight="1">
      <c r="A336" s="244" t="s">
        <v>318</v>
      </c>
      <c r="B336" s="245">
        <v>43</v>
      </c>
      <c r="C336" s="246"/>
      <c r="D336" s="246"/>
    </row>
    <row r="337" spans="1:4" s="40" customFormat="1" ht="16.5" customHeight="1">
      <c r="A337" s="244" t="s">
        <v>319</v>
      </c>
      <c r="B337" s="245">
        <v>44</v>
      </c>
      <c r="C337" s="246"/>
      <c r="D337" s="246"/>
    </row>
    <row r="338" spans="1:4" s="40" customFormat="1" ht="16.5" customHeight="1">
      <c r="A338" s="244" t="s">
        <v>320</v>
      </c>
      <c r="B338" s="245">
        <v>45</v>
      </c>
      <c r="C338" s="246"/>
      <c r="D338" s="246">
        <f>D294+C338</f>
        <v>1870527251</v>
      </c>
    </row>
    <row r="339" spans="1:4" s="40" customFormat="1" ht="16.5" customHeight="1">
      <c r="A339" s="244" t="s">
        <v>321</v>
      </c>
      <c r="B339" s="245">
        <v>46</v>
      </c>
      <c r="C339" s="246">
        <f>C333+C334-C335-C336-C337-C338</f>
        <v>628573</v>
      </c>
      <c r="D339" s="246" t="s">
        <v>303</v>
      </c>
    </row>
    <row r="340" spans="1:4" s="40" customFormat="1" ht="16.5" customHeight="1">
      <c r="A340" s="244" t="s">
        <v>322</v>
      </c>
      <c r="B340" s="245"/>
      <c r="C340" s="246"/>
      <c r="D340" s="246"/>
    </row>
    <row r="341" spans="1:4" s="40" customFormat="1" ht="16.5" customHeight="1">
      <c r="A341" s="250"/>
      <c r="B341" s="251"/>
      <c r="C341" s="252"/>
      <c r="D341" s="252"/>
    </row>
    <row r="342" s="40" customFormat="1" ht="18.75" customHeight="1">
      <c r="A342" s="40" t="s">
        <v>323</v>
      </c>
    </row>
    <row r="343" spans="1:3" s="40" customFormat="1" ht="18.75" customHeight="1">
      <c r="A343"/>
      <c r="C343" s="253" t="s">
        <v>347</v>
      </c>
    </row>
    <row r="344" spans="1:3" s="40" customFormat="1" ht="18.75" customHeight="1">
      <c r="A344" s="254" t="s">
        <v>325</v>
      </c>
      <c r="B344" s="40" t="s">
        <v>38</v>
      </c>
      <c r="C344" s="255" t="s">
        <v>326</v>
      </c>
    </row>
    <row r="345" s="40" customFormat="1" ht="18.75" customHeight="1"/>
    <row r="346" spans="1:3" s="40" customFormat="1" ht="20.25" customHeight="1">
      <c r="A346" s="94" t="s">
        <v>38</v>
      </c>
      <c r="C346" s="40" t="s">
        <v>38</v>
      </c>
    </row>
    <row r="347" spans="1:3" s="40" customFormat="1" ht="36" customHeight="1">
      <c r="A347" s="94" t="s">
        <v>330</v>
      </c>
      <c r="C347" s="94" t="s">
        <v>209</v>
      </c>
    </row>
    <row r="348" spans="1:4" s="40" customFormat="1" ht="14.25">
      <c r="A348" s="236" t="s">
        <v>348</v>
      </c>
      <c r="B348" s="152"/>
      <c r="C348" s="152"/>
      <c r="D348" s="152"/>
    </row>
    <row r="349" s="40" customFormat="1" ht="12.75" customHeight="1"/>
    <row r="350" s="40" customFormat="1" ht="12" customHeight="1">
      <c r="D350" s="40" t="s">
        <v>216</v>
      </c>
    </row>
    <row r="351" spans="1:4" s="40" customFormat="1" ht="12" customHeight="1">
      <c r="A351" s="237"/>
      <c r="B351" s="200" t="s">
        <v>38</v>
      </c>
      <c r="C351" s="156" t="s">
        <v>286</v>
      </c>
      <c r="D351" s="156"/>
    </row>
    <row r="352" spans="1:4" s="40" customFormat="1" ht="14.25" customHeight="1">
      <c r="A352" s="238"/>
      <c r="B352" s="60" t="s">
        <v>171</v>
      </c>
      <c r="C352" s="158" t="s">
        <v>38</v>
      </c>
      <c r="D352" s="158" t="s">
        <v>287</v>
      </c>
    </row>
    <row r="353" spans="1:4" s="40" customFormat="1" ht="15" customHeight="1">
      <c r="A353" s="239" t="s">
        <v>170</v>
      </c>
      <c r="B353" s="159"/>
      <c r="C353" s="158" t="s">
        <v>288</v>
      </c>
      <c r="D353" s="158" t="s">
        <v>289</v>
      </c>
    </row>
    <row r="354" spans="1:4" s="40" customFormat="1" ht="5.25" customHeight="1">
      <c r="A354" s="240" t="s">
        <v>290</v>
      </c>
      <c r="B354" s="241" t="s">
        <v>291</v>
      </c>
      <c r="C354" s="158" t="s">
        <v>267</v>
      </c>
      <c r="D354" s="158" t="s">
        <v>267</v>
      </c>
    </row>
    <row r="355" spans="1:4" s="40" customFormat="1" ht="15" customHeight="1">
      <c r="A355" s="242" t="s">
        <v>292</v>
      </c>
      <c r="B355" s="243" t="s">
        <v>38</v>
      </c>
      <c r="C355" s="164"/>
      <c r="D355" s="164"/>
    </row>
    <row r="356" spans="1:4" s="40" customFormat="1" ht="15" customHeight="1">
      <c r="A356" s="244" t="s">
        <v>293</v>
      </c>
      <c r="B356" s="245">
        <v>10</v>
      </c>
      <c r="C356" s="246">
        <f>C321</f>
        <v>2985483156</v>
      </c>
      <c r="D356" s="246" t="s">
        <v>294</v>
      </c>
    </row>
    <row r="357" spans="1:4" s="40" customFormat="1" ht="15" customHeight="1">
      <c r="A357" s="244" t="s">
        <v>295</v>
      </c>
      <c r="B357" s="245">
        <v>11</v>
      </c>
      <c r="C357" s="246">
        <v>4573997713</v>
      </c>
      <c r="D357" s="246">
        <f>D314+C357</f>
        <v>50933407672</v>
      </c>
    </row>
    <row r="358" spans="1:4" s="40" customFormat="1" ht="15" customHeight="1">
      <c r="A358" s="244" t="s">
        <v>296</v>
      </c>
      <c r="B358" s="245">
        <v>12</v>
      </c>
      <c r="C358" s="246">
        <f>C360+C361+C362+C363</f>
        <v>3907030440</v>
      </c>
      <c r="D358" s="246">
        <f>D360+D361+D362+D363</f>
        <v>51571996076</v>
      </c>
    </row>
    <row r="359" spans="1:4" s="40" customFormat="1" ht="15" customHeight="1">
      <c r="A359" s="244" t="s">
        <v>297</v>
      </c>
      <c r="B359" s="245" t="s">
        <v>38</v>
      </c>
      <c r="C359" s="246"/>
      <c r="D359" s="246"/>
    </row>
    <row r="360" spans="1:4" s="40" customFormat="1" ht="15" customHeight="1">
      <c r="A360" s="244" t="s">
        <v>298</v>
      </c>
      <c r="B360" s="245">
        <v>13</v>
      </c>
      <c r="C360" s="246">
        <v>3907030440</v>
      </c>
      <c r="D360" s="246">
        <f>D317+C360</f>
        <v>51571996076</v>
      </c>
    </row>
    <row r="361" spans="1:4" s="40" customFormat="1" ht="15" customHeight="1">
      <c r="A361" s="244" t="s">
        <v>299</v>
      </c>
      <c r="B361" s="245">
        <v>14</v>
      </c>
      <c r="C361" s="246"/>
      <c r="D361" s="246"/>
    </row>
    <row r="362" spans="1:4" s="40" customFormat="1" ht="15" customHeight="1">
      <c r="A362" s="244" t="s">
        <v>300</v>
      </c>
      <c r="B362" s="245">
        <v>15</v>
      </c>
      <c r="C362" s="246"/>
      <c r="D362" s="246"/>
    </row>
    <row r="363" spans="1:4" s="40" customFormat="1" ht="15" customHeight="1">
      <c r="A363" s="244" t="s">
        <v>301</v>
      </c>
      <c r="B363" s="245">
        <v>16</v>
      </c>
      <c r="C363" s="246"/>
      <c r="D363" s="246"/>
    </row>
    <row r="364" spans="1:4" s="40" customFormat="1" ht="15" customHeight="1">
      <c r="A364" s="244" t="s">
        <v>302</v>
      </c>
      <c r="B364" s="245">
        <v>17</v>
      </c>
      <c r="C364" s="246">
        <f>C356+C357-C358</f>
        <v>3652450429</v>
      </c>
      <c r="D364" s="246" t="s">
        <v>303</v>
      </c>
    </row>
    <row r="365" spans="1:4" s="40" customFormat="1" ht="15" customHeight="1">
      <c r="A365" s="247" t="s">
        <v>304</v>
      </c>
      <c r="B365" s="248"/>
      <c r="C365" s="249"/>
      <c r="D365" s="249"/>
    </row>
    <row r="366" spans="1:4" s="40" customFormat="1" ht="15" customHeight="1">
      <c r="A366" s="244" t="s">
        <v>305</v>
      </c>
      <c r="B366" s="245">
        <v>20</v>
      </c>
      <c r="C366" s="246"/>
      <c r="D366" s="246" t="s">
        <v>303</v>
      </c>
    </row>
    <row r="367" spans="1:4" s="40" customFormat="1" ht="15" customHeight="1">
      <c r="A367" s="244" t="s">
        <v>306</v>
      </c>
      <c r="B367" s="245">
        <v>21</v>
      </c>
      <c r="C367" s="246"/>
      <c r="D367" s="246"/>
    </row>
    <row r="368" spans="1:4" s="40" customFormat="1" ht="15" customHeight="1">
      <c r="A368" s="244" t="s">
        <v>307</v>
      </c>
      <c r="B368" s="245">
        <v>22</v>
      </c>
      <c r="C368" s="246"/>
      <c r="D368" s="246"/>
    </row>
    <row r="369" spans="1:4" s="40" customFormat="1" ht="15" customHeight="1">
      <c r="A369" s="244" t="s">
        <v>308</v>
      </c>
      <c r="B369" s="245">
        <v>23</v>
      </c>
      <c r="C369" s="246">
        <f>C366+C367-C368</f>
        <v>0</v>
      </c>
      <c r="D369" s="246" t="s">
        <v>303</v>
      </c>
    </row>
    <row r="370" spans="1:4" s="40" customFormat="1" ht="15" customHeight="1">
      <c r="A370" s="247" t="s">
        <v>309</v>
      </c>
      <c r="B370" s="248"/>
      <c r="C370" s="249"/>
      <c r="D370" s="249"/>
    </row>
    <row r="371" spans="1:4" s="40" customFormat="1" ht="15" customHeight="1">
      <c r="A371" s="244" t="s">
        <v>310</v>
      </c>
      <c r="B371" s="245">
        <v>30</v>
      </c>
      <c r="C371" s="246"/>
      <c r="D371" s="246" t="s">
        <v>303</v>
      </c>
    </row>
    <row r="372" spans="1:4" s="40" customFormat="1" ht="15" customHeight="1">
      <c r="A372" s="244" t="s">
        <v>311</v>
      </c>
      <c r="B372" s="245">
        <v>31</v>
      </c>
      <c r="C372" s="246"/>
      <c r="D372" s="246"/>
    </row>
    <row r="373" spans="1:4" s="40" customFormat="1" ht="15" customHeight="1">
      <c r="A373" s="244" t="s">
        <v>312</v>
      </c>
      <c r="B373" s="245">
        <v>32</v>
      </c>
      <c r="C373" s="246"/>
      <c r="D373" s="246"/>
    </row>
    <row r="374" spans="1:4" s="40" customFormat="1" ht="15" customHeight="1">
      <c r="A374" s="244" t="s">
        <v>313</v>
      </c>
      <c r="B374" s="245">
        <v>33</v>
      </c>
      <c r="C374" s="246">
        <f>C371+C372-C373</f>
        <v>0</v>
      </c>
      <c r="D374" s="246" t="s">
        <v>303</v>
      </c>
    </row>
    <row r="375" spans="1:4" s="40" customFormat="1" ht="15" customHeight="1">
      <c r="A375" s="247" t="s">
        <v>314</v>
      </c>
      <c r="B375" s="248"/>
      <c r="C375" s="249"/>
      <c r="D375" s="249"/>
    </row>
    <row r="376" spans="1:4" s="40" customFormat="1" ht="15" customHeight="1">
      <c r="A376" s="244" t="s">
        <v>315</v>
      </c>
      <c r="B376" s="245">
        <v>40</v>
      </c>
      <c r="C376" s="246">
        <f>C339</f>
        <v>628573</v>
      </c>
      <c r="D376" s="246" t="s">
        <v>303</v>
      </c>
    </row>
    <row r="377" spans="1:4" s="40" customFormat="1" ht="15" customHeight="1">
      <c r="A377" s="244" t="s">
        <v>316</v>
      </c>
      <c r="B377" s="245">
        <v>41</v>
      </c>
      <c r="C377" s="246">
        <v>3907030440</v>
      </c>
      <c r="D377" s="246">
        <f>D334+C377</f>
        <v>53443151900</v>
      </c>
    </row>
    <row r="378" spans="1:4" s="40" customFormat="1" ht="15" customHeight="1">
      <c r="A378" s="244" t="s">
        <v>317</v>
      </c>
      <c r="B378" s="245">
        <v>42</v>
      </c>
      <c r="C378" s="246">
        <f>C360</f>
        <v>3907030440</v>
      </c>
      <c r="D378" s="246">
        <f>D335+C378</f>
        <v>51571996076</v>
      </c>
    </row>
    <row r="379" spans="1:4" s="40" customFormat="1" ht="15" customHeight="1">
      <c r="A379" s="244" t="s">
        <v>318</v>
      </c>
      <c r="B379" s="245">
        <v>43</v>
      </c>
      <c r="C379" s="246"/>
      <c r="D379" s="246"/>
    </row>
    <row r="380" spans="1:4" s="40" customFormat="1" ht="15" customHeight="1">
      <c r="A380" s="244" t="s">
        <v>319</v>
      </c>
      <c r="B380" s="245">
        <v>44</v>
      </c>
      <c r="C380" s="246"/>
      <c r="D380" s="246"/>
    </row>
    <row r="381" spans="1:4" s="40" customFormat="1" ht="15" customHeight="1">
      <c r="A381" s="244" t="s">
        <v>320</v>
      </c>
      <c r="B381" s="245">
        <v>45</v>
      </c>
      <c r="C381" s="246"/>
      <c r="D381" s="246">
        <f>D338+C381</f>
        <v>1870527251</v>
      </c>
    </row>
    <row r="382" spans="1:4" s="40" customFormat="1" ht="15" customHeight="1">
      <c r="A382" s="244" t="s">
        <v>321</v>
      </c>
      <c r="B382" s="245">
        <v>46</v>
      </c>
      <c r="C382" s="246">
        <f>C376+C377-C378-C379-C380-C381</f>
        <v>628573</v>
      </c>
      <c r="D382" s="246" t="s">
        <v>303</v>
      </c>
    </row>
    <row r="383" spans="1:4" s="40" customFormat="1" ht="15" customHeight="1">
      <c r="A383" s="244" t="s">
        <v>322</v>
      </c>
      <c r="B383" s="245"/>
      <c r="C383" s="246"/>
      <c r="D383" s="246"/>
    </row>
    <row r="384" spans="1:4" s="40" customFormat="1" ht="15" customHeight="1">
      <c r="A384" s="250"/>
      <c r="B384" s="251"/>
      <c r="C384" s="252"/>
      <c r="D384" s="252"/>
    </row>
    <row r="385" s="40" customFormat="1" ht="18.75" customHeight="1">
      <c r="A385" s="40" t="s">
        <v>323</v>
      </c>
    </row>
    <row r="386" spans="1:3" s="40" customFormat="1" ht="18.75" customHeight="1">
      <c r="A386"/>
      <c r="C386" s="253" t="s">
        <v>349</v>
      </c>
    </row>
    <row r="387" spans="1:3" s="40" customFormat="1" ht="18.75" customHeight="1">
      <c r="A387" s="254" t="s">
        <v>325</v>
      </c>
      <c r="B387" s="40" t="s">
        <v>38</v>
      </c>
      <c r="C387" s="255" t="s">
        <v>326</v>
      </c>
    </row>
    <row r="388" s="40" customFormat="1" ht="18.75" customHeight="1"/>
    <row r="389" s="40" customFormat="1" ht="18.75" customHeight="1"/>
    <row r="390" spans="1:3" s="40" customFormat="1" ht="26.25" customHeight="1">
      <c r="A390" s="94" t="s">
        <v>38</v>
      </c>
      <c r="C390" s="40" t="s">
        <v>38</v>
      </c>
    </row>
    <row r="391" spans="1:3" s="40" customFormat="1" ht="36" customHeight="1">
      <c r="A391" s="94" t="s">
        <v>330</v>
      </c>
      <c r="C391" s="94"/>
    </row>
    <row r="392" spans="1:3" s="40" customFormat="1" ht="36" customHeight="1">
      <c r="A392" s="94"/>
      <c r="C392" s="94"/>
    </row>
    <row r="393" spans="1:4" s="40" customFormat="1" ht="14.25">
      <c r="A393" s="236" t="s">
        <v>350</v>
      </c>
      <c r="B393" s="152"/>
      <c r="C393" s="152"/>
      <c r="D393" s="152"/>
    </row>
    <row r="394" s="40" customFormat="1" ht="12.75" customHeight="1"/>
    <row r="395" s="40" customFormat="1" ht="12" customHeight="1">
      <c r="D395" s="40" t="s">
        <v>216</v>
      </c>
    </row>
    <row r="396" spans="1:4" s="40" customFormat="1" ht="12" customHeight="1">
      <c r="A396" s="237"/>
      <c r="B396" s="200" t="s">
        <v>38</v>
      </c>
      <c r="C396" s="156" t="s">
        <v>286</v>
      </c>
      <c r="D396" s="156"/>
    </row>
    <row r="397" spans="1:4" s="40" customFormat="1" ht="14.25" customHeight="1">
      <c r="A397" s="238"/>
      <c r="B397" s="60" t="s">
        <v>171</v>
      </c>
      <c r="C397" s="158" t="s">
        <v>38</v>
      </c>
      <c r="D397" s="158" t="s">
        <v>287</v>
      </c>
    </row>
    <row r="398" spans="1:4" s="40" customFormat="1" ht="15" customHeight="1">
      <c r="A398" s="239" t="s">
        <v>170</v>
      </c>
      <c r="B398" s="159"/>
      <c r="C398" s="158" t="s">
        <v>288</v>
      </c>
      <c r="D398" s="158" t="s">
        <v>289</v>
      </c>
    </row>
    <row r="399" spans="1:4" s="40" customFormat="1" ht="5.25" customHeight="1">
      <c r="A399" s="240" t="s">
        <v>290</v>
      </c>
      <c r="B399" s="241" t="s">
        <v>291</v>
      </c>
      <c r="C399" s="158" t="s">
        <v>267</v>
      </c>
      <c r="D399" s="158" t="s">
        <v>267</v>
      </c>
    </row>
    <row r="400" spans="1:4" s="40" customFormat="1" ht="15" customHeight="1">
      <c r="A400" s="242" t="s">
        <v>292</v>
      </c>
      <c r="B400" s="243" t="s">
        <v>38</v>
      </c>
      <c r="C400" s="164"/>
      <c r="D400" s="164"/>
    </row>
    <row r="401" spans="1:4" s="40" customFormat="1" ht="15" customHeight="1">
      <c r="A401" s="244" t="s">
        <v>293</v>
      </c>
      <c r="B401" s="245">
        <v>10</v>
      </c>
      <c r="C401" s="246">
        <f>C364</f>
        <v>3652450429</v>
      </c>
      <c r="D401" s="246" t="s">
        <v>294</v>
      </c>
    </row>
    <row r="402" spans="1:4" s="40" customFormat="1" ht="15" customHeight="1">
      <c r="A402" s="244" t="s">
        <v>295</v>
      </c>
      <c r="B402" s="245">
        <v>11</v>
      </c>
      <c r="C402" s="246">
        <v>6428937050</v>
      </c>
      <c r="D402" s="246">
        <f>D357+C402</f>
        <v>57362344722</v>
      </c>
    </row>
    <row r="403" spans="1:4" s="40" customFormat="1" ht="15" customHeight="1">
      <c r="A403" s="244" t="s">
        <v>296</v>
      </c>
      <c r="B403" s="245">
        <v>12</v>
      </c>
      <c r="C403" s="246">
        <f>C405+C406+C407+C408</f>
        <v>4681283911</v>
      </c>
      <c r="D403" s="246">
        <f>D405+D406+D407+D408</f>
        <v>56253279987</v>
      </c>
    </row>
    <row r="404" spans="1:4" s="40" customFormat="1" ht="15" customHeight="1">
      <c r="A404" s="244" t="s">
        <v>297</v>
      </c>
      <c r="B404" s="245" t="s">
        <v>38</v>
      </c>
      <c r="C404" s="246"/>
      <c r="D404" s="246"/>
    </row>
    <row r="405" spans="1:4" s="40" customFormat="1" ht="15" customHeight="1">
      <c r="A405" s="244" t="s">
        <v>298</v>
      </c>
      <c r="B405" s="245">
        <v>13</v>
      </c>
      <c r="C405" s="246">
        <v>4681283911</v>
      </c>
      <c r="D405" s="246">
        <f>D360+C405</f>
        <v>56253279987</v>
      </c>
    </row>
    <row r="406" spans="1:4" s="40" customFormat="1" ht="15" customHeight="1">
      <c r="A406" s="244" t="s">
        <v>299</v>
      </c>
      <c r="B406" s="245">
        <v>14</v>
      </c>
      <c r="C406" s="246"/>
      <c r="D406" s="246"/>
    </row>
    <row r="407" spans="1:4" s="40" customFormat="1" ht="15" customHeight="1">
      <c r="A407" s="244" t="s">
        <v>300</v>
      </c>
      <c r="B407" s="245">
        <v>15</v>
      </c>
      <c r="C407" s="246"/>
      <c r="D407" s="246"/>
    </row>
    <row r="408" spans="1:4" s="40" customFormat="1" ht="15" customHeight="1">
      <c r="A408" s="244" t="s">
        <v>301</v>
      </c>
      <c r="B408" s="245">
        <v>16</v>
      </c>
      <c r="C408" s="246"/>
      <c r="D408" s="246"/>
    </row>
    <row r="409" spans="1:4" s="40" customFormat="1" ht="15" customHeight="1">
      <c r="A409" s="244" t="s">
        <v>302</v>
      </c>
      <c r="B409" s="245">
        <v>17</v>
      </c>
      <c r="C409" s="246">
        <f>C401+C402-C403</f>
        <v>5400103568</v>
      </c>
      <c r="D409" s="246" t="s">
        <v>303</v>
      </c>
    </row>
    <row r="410" spans="1:4" s="40" customFormat="1" ht="15" customHeight="1">
      <c r="A410" s="247" t="s">
        <v>304</v>
      </c>
      <c r="B410" s="248"/>
      <c r="C410" s="249"/>
      <c r="D410" s="249"/>
    </row>
    <row r="411" spans="1:4" s="40" customFormat="1" ht="15" customHeight="1">
      <c r="A411" s="244" t="s">
        <v>305</v>
      </c>
      <c r="B411" s="245">
        <v>20</v>
      </c>
      <c r="C411" s="246"/>
      <c r="D411" s="246" t="s">
        <v>303</v>
      </c>
    </row>
    <row r="412" spans="1:4" s="40" customFormat="1" ht="15" customHeight="1">
      <c r="A412" s="244" t="s">
        <v>306</v>
      </c>
      <c r="B412" s="245">
        <v>21</v>
      </c>
      <c r="C412" s="246"/>
      <c r="D412" s="246"/>
    </row>
    <row r="413" spans="1:4" s="40" customFormat="1" ht="15" customHeight="1">
      <c r="A413" s="244" t="s">
        <v>307</v>
      </c>
      <c r="B413" s="245">
        <v>22</v>
      </c>
      <c r="C413" s="246"/>
      <c r="D413" s="246"/>
    </row>
    <row r="414" spans="1:4" s="40" customFormat="1" ht="15" customHeight="1">
      <c r="A414" s="244" t="s">
        <v>308</v>
      </c>
      <c r="B414" s="245">
        <v>23</v>
      </c>
      <c r="C414" s="246">
        <f>C411+C412-C413</f>
        <v>0</v>
      </c>
      <c r="D414" s="246" t="s">
        <v>303</v>
      </c>
    </row>
    <row r="415" spans="1:4" s="40" customFormat="1" ht="15" customHeight="1">
      <c r="A415" s="247" t="s">
        <v>309</v>
      </c>
      <c r="B415" s="248"/>
      <c r="C415" s="249"/>
      <c r="D415" s="249"/>
    </row>
    <row r="416" spans="1:4" s="40" customFormat="1" ht="15" customHeight="1">
      <c r="A416" s="244" t="s">
        <v>310</v>
      </c>
      <c r="B416" s="245">
        <v>30</v>
      </c>
      <c r="C416" s="246"/>
      <c r="D416" s="246" t="s">
        <v>303</v>
      </c>
    </row>
    <row r="417" spans="1:4" s="40" customFormat="1" ht="15" customHeight="1">
      <c r="A417" s="244" t="s">
        <v>311</v>
      </c>
      <c r="B417" s="245">
        <v>31</v>
      </c>
      <c r="C417" s="246"/>
      <c r="D417" s="246"/>
    </row>
    <row r="418" spans="1:4" s="40" customFormat="1" ht="15" customHeight="1">
      <c r="A418" s="244" t="s">
        <v>312</v>
      </c>
      <c r="B418" s="245">
        <v>32</v>
      </c>
      <c r="C418" s="246"/>
      <c r="D418" s="246"/>
    </row>
    <row r="419" spans="1:4" s="40" customFormat="1" ht="15" customHeight="1">
      <c r="A419" s="244" t="s">
        <v>313</v>
      </c>
      <c r="B419" s="245">
        <v>33</v>
      </c>
      <c r="C419" s="246">
        <f>C416+C417-C418</f>
        <v>0</v>
      </c>
      <c r="D419" s="246" t="s">
        <v>303</v>
      </c>
    </row>
    <row r="420" spans="1:4" s="40" customFormat="1" ht="15" customHeight="1">
      <c r="A420" s="247" t="s">
        <v>314</v>
      </c>
      <c r="B420" s="248"/>
      <c r="C420" s="249"/>
      <c r="D420" s="249"/>
    </row>
    <row r="421" spans="1:4" s="40" customFormat="1" ht="15" customHeight="1">
      <c r="A421" s="244" t="s">
        <v>315</v>
      </c>
      <c r="B421" s="245">
        <v>40</v>
      </c>
      <c r="C421" s="246">
        <f>C382</f>
        <v>628573</v>
      </c>
      <c r="D421" s="246" t="s">
        <v>303</v>
      </c>
    </row>
    <row r="422" spans="1:4" s="40" customFormat="1" ht="15" customHeight="1">
      <c r="A422" s="244" t="s">
        <v>316</v>
      </c>
      <c r="B422" s="245">
        <v>41</v>
      </c>
      <c r="C422" s="246">
        <v>4681283911</v>
      </c>
      <c r="D422" s="246">
        <f>D377+C422</f>
        <v>58124435811</v>
      </c>
    </row>
    <row r="423" spans="1:4" s="40" customFormat="1" ht="15" customHeight="1">
      <c r="A423" s="244" t="s">
        <v>317</v>
      </c>
      <c r="B423" s="245">
        <v>42</v>
      </c>
      <c r="C423" s="246">
        <v>4681283911</v>
      </c>
      <c r="D423" s="246">
        <f>D378+C423</f>
        <v>56253279987</v>
      </c>
    </row>
    <row r="424" spans="1:4" s="40" customFormat="1" ht="15" customHeight="1">
      <c r="A424" s="244" t="s">
        <v>318</v>
      </c>
      <c r="B424" s="245">
        <v>43</v>
      </c>
      <c r="C424" s="246"/>
      <c r="D424" s="246"/>
    </row>
    <row r="425" spans="1:4" s="40" customFormat="1" ht="15" customHeight="1">
      <c r="A425" s="244" t="s">
        <v>319</v>
      </c>
      <c r="B425" s="245">
        <v>44</v>
      </c>
      <c r="C425" s="246"/>
      <c r="D425" s="246"/>
    </row>
    <row r="426" spans="1:4" s="40" customFormat="1" ht="15" customHeight="1">
      <c r="A426" s="244" t="s">
        <v>320</v>
      </c>
      <c r="B426" s="245">
        <v>45</v>
      </c>
      <c r="C426" s="246"/>
      <c r="D426" s="246">
        <f>D381+C426</f>
        <v>1870527251</v>
      </c>
    </row>
    <row r="427" spans="1:4" s="40" customFormat="1" ht="15" customHeight="1">
      <c r="A427" s="244" t="s">
        <v>321</v>
      </c>
      <c r="B427" s="245">
        <v>46</v>
      </c>
      <c r="C427" s="246">
        <f>C421+C422-C423-C424-C425-C426</f>
        <v>628573</v>
      </c>
      <c r="D427" s="246" t="s">
        <v>303</v>
      </c>
    </row>
    <row r="428" spans="1:4" s="40" customFormat="1" ht="15" customHeight="1">
      <c r="A428" s="244" t="s">
        <v>322</v>
      </c>
      <c r="B428" s="245"/>
      <c r="C428" s="246"/>
      <c r="D428" s="246"/>
    </row>
    <row r="429" spans="1:4" s="40" customFormat="1" ht="15" customHeight="1">
      <c r="A429" s="250"/>
      <c r="B429" s="251"/>
      <c r="C429" s="252"/>
      <c r="D429" s="252"/>
    </row>
    <row r="430" s="40" customFormat="1" ht="18.75" customHeight="1">
      <c r="A430" s="40" t="s">
        <v>323</v>
      </c>
    </row>
    <row r="431" spans="1:3" s="40" customFormat="1" ht="18.75" customHeight="1">
      <c r="A431"/>
      <c r="C431" s="253" t="s">
        <v>351</v>
      </c>
    </row>
    <row r="432" spans="1:3" s="40" customFormat="1" ht="18.75" customHeight="1">
      <c r="A432" s="254" t="s">
        <v>325</v>
      </c>
      <c r="B432" s="40" t="s">
        <v>38</v>
      </c>
      <c r="C432" s="255" t="s">
        <v>326</v>
      </c>
    </row>
    <row r="433" s="40" customFormat="1" ht="18.75" customHeight="1"/>
    <row r="434" s="40" customFormat="1" ht="18.75" customHeight="1"/>
    <row r="435" spans="1:3" s="40" customFormat="1" ht="16.5" customHeight="1">
      <c r="A435" s="94" t="s">
        <v>38</v>
      </c>
      <c r="C435" s="40" t="s">
        <v>38</v>
      </c>
    </row>
    <row r="436" spans="1:3" s="40" customFormat="1" ht="30.75" customHeight="1">
      <c r="A436" s="94" t="s">
        <v>333</v>
      </c>
      <c r="C436" s="94" t="s">
        <v>209</v>
      </c>
    </row>
    <row r="437" spans="1:3" s="40" customFormat="1" ht="30.75" customHeight="1">
      <c r="A437" s="94"/>
      <c r="C437" s="94"/>
    </row>
    <row r="438" spans="1:4" s="40" customFormat="1" ht="14.25">
      <c r="A438" s="236" t="s">
        <v>352</v>
      </c>
      <c r="B438" s="152"/>
      <c r="C438" s="152"/>
      <c r="D438" s="152"/>
    </row>
    <row r="439" spans="1:4" s="40" customFormat="1" ht="14.25">
      <c r="A439" s="236"/>
      <c r="B439" s="152"/>
      <c r="C439" s="152"/>
      <c r="D439" s="152"/>
    </row>
    <row r="440" s="40" customFormat="1" ht="12.75" customHeight="1"/>
    <row r="441" s="40" customFormat="1" ht="12" customHeight="1">
      <c r="D441" s="40" t="s">
        <v>216</v>
      </c>
    </row>
    <row r="442" spans="1:4" s="40" customFormat="1" ht="12" customHeight="1">
      <c r="A442" s="237"/>
      <c r="B442" s="200" t="s">
        <v>38</v>
      </c>
      <c r="C442" s="156" t="s">
        <v>286</v>
      </c>
      <c r="D442" s="156"/>
    </row>
    <row r="443" spans="1:4" s="40" customFormat="1" ht="14.25" customHeight="1">
      <c r="A443" s="238"/>
      <c r="B443" s="60" t="s">
        <v>171</v>
      </c>
      <c r="C443" s="158" t="s">
        <v>38</v>
      </c>
      <c r="D443" s="158" t="s">
        <v>287</v>
      </c>
    </row>
    <row r="444" spans="1:4" s="40" customFormat="1" ht="15" customHeight="1">
      <c r="A444" s="239" t="s">
        <v>170</v>
      </c>
      <c r="B444" s="159"/>
      <c r="C444" s="158" t="s">
        <v>288</v>
      </c>
      <c r="D444" s="158" t="s">
        <v>289</v>
      </c>
    </row>
    <row r="445" spans="1:4" s="40" customFormat="1" ht="5.25" customHeight="1">
      <c r="A445" s="240" t="s">
        <v>290</v>
      </c>
      <c r="B445" s="241" t="s">
        <v>291</v>
      </c>
      <c r="C445" s="158" t="s">
        <v>267</v>
      </c>
      <c r="D445" s="158" t="s">
        <v>267</v>
      </c>
    </row>
    <row r="446" spans="1:4" s="40" customFormat="1" ht="15" customHeight="1">
      <c r="A446" s="242" t="s">
        <v>292</v>
      </c>
      <c r="B446" s="243" t="s">
        <v>38</v>
      </c>
      <c r="C446" s="164"/>
      <c r="D446" s="164"/>
    </row>
    <row r="447" spans="1:4" s="40" customFormat="1" ht="15" customHeight="1">
      <c r="A447" s="244" t="s">
        <v>293</v>
      </c>
      <c r="B447" s="245">
        <v>10</v>
      </c>
      <c r="C447" s="246">
        <f>C409</f>
        <v>5400103568</v>
      </c>
      <c r="D447" s="246" t="s">
        <v>294</v>
      </c>
    </row>
    <row r="448" spans="1:4" s="40" customFormat="1" ht="15" customHeight="1">
      <c r="A448" s="244" t="s">
        <v>295</v>
      </c>
      <c r="B448" s="245">
        <v>11</v>
      </c>
      <c r="C448" s="246">
        <v>6342463050</v>
      </c>
      <c r="D448" s="246">
        <f>D402+C448</f>
        <v>63704807772</v>
      </c>
    </row>
    <row r="449" spans="1:4" s="40" customFormat="1" ht="15" customHeight="1">
      <c r="A449" s="244" t="s">
        <v>296</v>
      </c>
      <c r="B449" s="245">
        <v>12</v>
      </c>
      <c r="C449" s="246">
        <f>C451+C452+C453+C454</f>
        <v>4112056639</v>
      </c>
      <c r="D449" s="246">
        <f>D451+D452+D453+D454</f>
        <v>60365336626</v>
      </c>
    </row>
    <row r="450" spans="1:4" s="40" customFormat="1" ht="15" customHeight="1">
      <c r="A450" s="244" t="s">
        <v>297</v>
      </c>
      <c r="B450" s="245" t="s">
        <v>38</v>
      </c>
      <c r="C450" s="246"/>
      <c r="D450" s="246"/>
    </row>
    <row r="451" spans="1:4" s="40" customFormat="1" ht="15" customHeight="1">
      <c r="A451" s="244" t="s">
        <v>298</v>
      </c>
      <c r="B451" s="245">
        <v>13</v>
      </c>
      <c r="C451" s="246">
        <v>4112056639</v>
      </c>
      <c r="D451" s="246">
        <f>D405+C451</f>
        <v>60365336626</v>
      </c>
    </row>
    <row r="452" spans="1:4" s="40" customFormat="1" ht="15" customHeight="1">
      <c r="A452" s="244" t="s">
        <v>299</v>
      </c>
      <c r="B452" s="245">
        <v>14</v>
      </c>
      <c r="C452" s="246"/>
      <c r="D452" s="246"/>
    </row>
    <row r="453" spans="1:4" s="40" customFormat="1" ht="15" customHeight="1">
      <c r="A453" s="244" t="s">
        <v>300</v>
      </c>
      <c r="B453" s="245">
        <v>15</v>
      </c>
      <c r="C453" s="246"/>
      <c r="D453" s="246"/>
    </row>
    <row r="454" spans="1:4" s="40" customFormat="1" ht="15" customHeight="1">
      <c r="A454" s="244" t="s">
        <v>301</v>
      </c>
      <c r="B454" s="245">
        <v>16</v>
      </c>
      <c r="C454" s="246"/>
      <c r="D454" s="246"/>
    </row>
    <row r="455" spans="1:4" s="40" customFormat="1" ht="15" customHeight="1">
      <c r="A455" s="244" t="s">
        <v>302</v>
      </c>
      <c r="B455" s="245">
        <v>17</v>
      </c>
      <c r="C455" s="246">
        <f>C447+C448-C449</f>
        <v>7630509979</v>
      </c>
      <c r="D455" s="246" t="s">
        <v>303</v>
      </c>
    </row>
    <row r="456" spans="1:4" s="40" customFormat="1" ht="15" customHeight="1">
      <c r="A456" s="247" t="s">
        <v>304</v>
      </c>
      <c r="B456" s="248"/>
      <c r="C456" s="249"/>
      <c r="D456" s="249"/>
    </row>
    <row r="457" spans="1:4" s="40" customFormat="1" ht="15" customHeight="1">
      <c r="A457" s="244" t="s">
        <v>305</v>
      </c>
      <c r="B457" s="245">
        <v>20</v>
      </c>
      <c r="C457" s="246"/>
      <c r="D457" s="246" t="s">
        <v>303</v>
      </c>
    </row>
    <row r="458" spans="1:4" s="40" customFormat="1" ht="15" customHeight="1">
      <c r="A458" s="244" t="s">
        <v>306</v>
      </c>
      <c r="B458" s="245">
        <v>21</v>
      </c>
      <c r="C458" s="246"/>
      <c r="D458" s="246"/>
    </row>
    <row r="459" spans="1:4" s="40" customFormat="1" ht="15" customHeight="1">
      <c r="A459" s="244" t="s">
        <v>307</v>
      </c>
      <c r="B459" s="245">
        <v>22</v>
      </c>
      <c r="C459" s="246"/>
      <c r="D459" s="246"/>
    </row>
    <row r="460" spans="1:4" s="40" customFormat="1" ht="15" customHeight="1">
      <c r="A460" s="244" t="s">
        <v>308</v>
      </c>
      <c r="B460" s="245">
        <v>23</v>
      </c>
      <c r="C460" s="246">
        <f>C457+C458-C459</f>
        <v>0</v>
      </c>
      <c r="D460" s="246" t="s">
        <v>303</v>
      </c>
    </row>
    <row r="461" spans="1:4" s="40" customFormat="1" ht="15" customHeight="1">
      <c r="A461" s="247" t="s">
        <v>309</v>
      </c>
      <c r="B461" s="248"/>
      <c r="C461" s="249"/>
      <c r="D461" s="249"/>
    </row>
    <row r="462" spans="1:4" s="40" customFormat="1" ht="15" customHeight="1">
      <c r="A462" s="244" t="s">
        <v>310</v>
      </c>
      <c r="B462" s="245">
        <v>30</v>
      </c>
      <c r="C462" s="246"/>
      <c r="D462" s="246" t="s">
        <v>303</v>
      </c>
    </row>
    <row r="463" spans="1:4" s="40" customFormat="1" ht="15" customHeight="1">
      <c r="A463" s="244" t="s">
        <v>311</v>
      </c>
      <c r="B463" s="245">
        <v>31</v>
      </c>
      <c r="C463" s="246"/>
      <c r="D463" s="246"/>
    </row>
    <row r="464" spans="1:4" s="40" customFormat="1" ht="15" customHeight="1">
      <c r="A464" s="244" t="s">
        <v>312</v>
      </c>
      <c r="B464" s="245">
        <v>32</v>
      </c>
      <c r="C464" s="246"/>
      <c r="D464" s="246"/>
    </row>
    <row r="465" spans="1:4" s="40" customFormat="1" ht="15" customHeight="1">
      <c r="A465" s="244" t="s">
        <v>313</v>
      </c>
      <c r="B465" s="245">
        <v>33</v>
      </c>
      <c r="C465" s="246">
        <f>C462+C463-C464</f>
        <v>0</v>
      </c>
      <c r="D465" s="246" t="s">
        <v>303</v>
      </c>
    </row>
    <row r="466" spans="1:4" s="40" customFormat="1" ht="15" customHeight="1">
      <c r="A466" s="247" t="s">
        <v>314</v>
      </c>
      <c r="B466" s="248"/>
      <c r="C466" s="249"/>
      <c r="D466" s="249"/>
    </row>
    <row r="467" spans="1:4" s="40" customFormat="1" ht="15" customHeight="1">
      <c r="A467" s="244" t="s">
        <v>315</v>
      </c>
      <c r="B467" s="245">
        <v>40</v>
      </c>
      <c r="C467" s="246">
        <f>C427</f>
        <v>628573</v>
      </c>
      <c r="D467" s="246" t="s">
        <v>303</v>
      </c>
    </row>
    <row r="468" spans="1:4" s="40" customFormat="1" ht="15" customHeight="1">
      <c r="A468" s="244" t="s">
        <v>316</v>
      </c>
      <c r="B468" s="245">
        <v>41</v>
      </c>
      <c r="C468" s="246">
        <v>4112056639</v>
      </c>
      <c r="D468" s="246">
        <f>D422+C468</f>
        <v>62236492450</v>
      </c>
    </row>
    <row r="469" spans="1:4" s="40" customFormat="1" ht="15" customHeight="1">
      <c r="A469" s="244" t="s">
        <v>317</v>
      </c>
      <c r="B469" s="245">
        <v>42</v>
      </c>
      <c r="C469" s="246">
        <v>4112056639</v>
      </c>
      <c r="D469" s="246">
        <f>D423+C469</f>
        <v>60365336626</v>
      </c>
    </row>
    <row r="470" spans="1:4" s="40" customFormat="1" ht="15" customHeight="1">
      <c r="A470" s="244" t="s">
        <v>318</v>
      </c>
      <c r="B470" s="245">
        <v>43</v>
      </c>
      <c r="C470" s="246"/>
      <c r="D470" s="246"/>
    </row>
    <row r="471" spans="1:4" s="40" customFormat="1" ht="15" customHeight="1">
      <c r="A471" s="244" t="s">
        <v>319</v>
      </c>
      <c r="B471" s="245">
        <v>44</v>
      </c>
      <c r="C471" s="246"/>
      <c r="D471" s="246"/>
    </row>
    <row r="472" spans="1:4" s="40" customFormat="1" ht="15" customHeight="1">
      <c r="A472" s="244" t="s">
        <v>320</v>
      </c>
      <c r="B472" s="245">
        <v>45</v>
      </c>
      <c r="C472" s="246"/>
      <c r="D472" s="246">
        <f>D426+C472</f>
        <v>1870527251</v>
      </c>
    </row>
    <row r="473" spans="1:4" s="40" customFormat="1" ht="15" customHeight="1">
      <c r="A473" s="244" t="s">
        <v>321</v>
      </c>
      <c r="B473" s="245">
        <v>46</v>
      </c>
      <c r="C473" s="246">
        <f>C467+C468-C469-C470-C471-C472</f>
        <v>628573</v>
      </c>
      <c r="D473" s="246" t="s">
        <v>303</v>
      </c>
    </row>
    <row r="474" spans="1:4" s="40" customFormat="1" ht="15" customHeight="1">
      <c r="A474" s="244" t="s">
        <v>322</v>
      </c>
      <c r="B474" s="245"/>
      <c r="C474" s="246"/>
      <c r="D474" s="246"/>
    </row>
    <row r="475" spans="1:4" s="40" customFormat="1" ht="15" customHeight="1">
      <c r="A475" s="250"/>
      <c r="B475" s="251"/>
      <c r="C475" s="252"/>
      <c r="D475" s="252"/>
    </row>
    <row r="476" s="40" customFormat="1" ht="18.75" customHeight="1">
      <c r="A476" s="40" t="s">
        <v>323</v>
      </c>
    </row>
    <row r="477" spans="1:3" s="40" customFormat="1" ht="18.75" customHeight="1">
      <c r="A477"/>
      <c r="C477" s="253" t="s">
        <v>353</v>
      </c>
    </row>
    <row r="478" spans="1:3" s="40" customFormat="1" ht="18.75" customHeight="1">
      <c r="A478" s="254" t="s">
        <v>325</v>
      </c>
      <c r="B478" s="40" t="s">
        <v>38</v>
      </c>
      <c r="C478" s="255" t="s">
        <v>326</v>
      </c>
    </row>
    <row r="479" s="40" customFormat="1" ht="18.75" customHeight="1"/>
    <row r="480" spans="1:3" s="40" customFormat="1" ht="26.25" customHeight="1">
      <c r="A480" s="94" t="s">
        <v>38</v>
      </c>
      <c r="C480" s="40" t="s">
        <v>38</v>
      </c>
    </row>
    <row r="481" spans="1:3" s="40" customFormat="1" ht="36" customHeight="1">
      <c r="A481" s="94" t="s">
        <v>354</v>
      </c>
      <c r="C481" s="94" t="s">
        <v>209</v>
      </c>
    </row>
    <row r="482" spans="1:4" s="40" customFormat="1" ht="14.25">
      <c r="A482" s="236"/>
      <c r="B482" s="152"/>
      <c r="C482" s="152"/>
      <c r="D482" s="152"/>
    </row>
    <row r="483" spans="1:4" s="40" customFormat="1" ht="12.75" customHeight="1">
      <c r="A483" s="236" t="s">
        <v>355</v>
      </c>
      <c r="B483" s="152"/>
      <c r="C483" s="152"/>
      <c r="D483" s="152"/>
    </row>
    <row r="484" s="40" customFormat="1" ht="12" customHeight="1">
      <c r="D484" s="40" t="s">
        <v>216</v>
      </c>
    </row>
    <row r="485" spans="1:4" s="40" customFormat="1" ht="12" customHeight="1">
      <c r="A485" s="237"/>
      <c r="B485" s="200" t="s">
        <v>38</v>
      </c>
      <c r="C485" s="156" t="s">
        <v>286</v>
      </c>
      <c r="D485" s="156"/>
    </row>
    <row r="486" spans="1:4" s="40" customFormat="1" ht="14.25" customHeight="1">
      <c r="A486" s="238"/>
      <c r="B486" s="60" t="s">
        <v>171</v>
      </c>
      <c r="C486" s="158" t="s">
        <v>38</v>
      </c>
      <c r="D486" s="158" t="s">
        <v>287</v>
      </c>
    </row>
    <row r="487" spans="1:4" s="40" customFormat="1" ht="15" customHeight="1">
      <c r="A487" s="239" t="s">
        <v>170</v>
      </c>
      <c r="B487" s="159"/>
      <c r="C487" s="158" t="s">
        <v>288</v>
      </c>
      <c r="D487" s="158" t="s">
        <v>289</v>
      </c>
    </row>
    <row r="488" spans="1:4" s="40" customFormat="1" ht="5.25" customHeight="1">
      <c r="A488" s="240" t="s">
        <v>290</v>
      </c>
      <c r="B488" s="241" t="s">
        <v>291</v>
      </c>
      <c r="C488" s="158" t="s">
        <v>267</v>
      </c>
      <c r="D488" s="158" t="s">
        <v>267</v>
      </c>
    </row>
    <row r="489" spans="1:4" s="40" customFormat="1" ht="15" customHeight="1">
      <c r="A489" s="242" t="s">
        <v>292</v>
      </c>
      <c r="B489" s="243" t="s">
        <v>38</v>
      </c>
      <c r="C489" s="164"/>
      <c r="D489" s="164"/>
    </row>
    <row r="490" spans="1:4" s="40" customFormat="1" ht="15" customHeight="1">
      <c r="A490" s="244" t="s">
        <v>293</v>
      </c>
      <c r="B490" s="245">
        <v>10</v>
      </c>
      <c r="C490" s="246">
        <v>7630509979</v>
      </c>
      <c r="D490" s="246" t="s">
        <v>294</v>
      </c>
    </row>
    <row r="491" spans="1:4" s="40" customFormat="1" ht="15" customHeight="1">
      <c r="A491" s="244" t="s">
        <v>295</v>
      </c>
      <c r="B491" s="245">
        <v>11</v>
      </c>
      <c r="C491" s="246">
        <v>6678771170</v>
      </c>
      <c r="D491" s="246">
        <f>D448+C491</f>
        <v>70383578942</v>
      </c>
    </row>
    <row r="492" spans="1:4" s="40" customFormat="1" ht="15" customHeight="1">
      <c r="A492" s="244" t="s">
        <v>296</v>
      </c>
      <c r="B492" s="245">
        <v>12</v>
      </c>
      <c r="C492" s="246">
        <f>C494+C495+C496+C497</f>
        <v>6458537905</v>
      </c>
      <c r="D492" s="246">
        <f>D494+D495+D496+D497</f>
        <v>66823874531</v>
      </c>
    </row>
    <row r="493" spans="1:4" s="40" customFormat="1" ht="15" customHeight="1">
      <c r="A493" s="244" t="s">
        <v>297</v>
      </c>
      <c r="B493" s="245" t="s">
        <v>38</v>
      </c>
      <c r="C493" s="246"/>
      <c r="D493" s="246"/>
    </row>
    <row r="494" spans="1:4" s="40" customFormat="1" ht="15" customHeight="1">
      <c r="A494" s="244" t="s">
        <v>298</v>
      </c>
      <c r="B494" s="245">
        <v>13</v>
      </c>
      <c r="C494" s="246">
        <v>6458537905</v>
      </c>
      <c r="D494" s="246">
        <f>D451+C494</f>
        <v>66823874531</v>
      </c>
    </row>
    <row r="495" spans="1:4" s="40" customFormat="1" ht="15" customHeight="1">
      <c r="A495" s="244" t="s">
        <v>299</v>
      </c>
      <c r="B495" s="245">
        <v>14</v>
      </c>
      <c r="C495" s="246"/>
      <c r="D495" s="246"/>
    </row>
    <row r="496" spans="1:4" s="40" customFormat="1" ht="15" customHeight="1">
      <c r="A496" s="244" t="s">
        <v>300</v>
      </c>
      <c r="B496" s="245">
        <v>15</v>
      </c>
      <c r="C496" s="246"/>
      <c r="D496" s="246"/>
    </row>
    <row r="497" spans="1:4" s="40" customFormat="1" ht="15" customHeight="1">
      <c r="A497" s="244" t="s">
        <v>301</v>
      </c>
      <c r="B497" s="245">
        <v>16</v>
      </c>
      <c r="C497" s="246"/>
      <c r="D497" s="246"/>
    </row>
    <row r="498" spans="1:4" s="40" customFormat="1" ht="15" customHeight="1">
      <c r="A498" s="244" t="s">
        <v>302</v>
      </c>
      <c r="B498" s="245">
        <v>17</v>
      </c>
      <c r="C498" s="256">
        <f>C490+C491-C492</f>
        <v>7850743244</v>
      </c>
      <c r="D498" s="246" t="s">
        <v>303</v>
      </c>
    </row>
    <row r="499" spans="1:4" s="40" customFormat="1" ht="15" customHeight="1">
      <c r="A499" s="247" t="s">
        <v>304</v>
      </c>
      <c r="B499" s="248"/>
      <c r="C499" s="249"/>
      <c r="D499" s="249"/>
    </row>
    <row r="500" spans="1:4" s="40" customFormat="1" ht="15" customHeight="1">
      <c r="A500" s="244" t="s">
        <v>305</v>
      </c>
      <c r="B500" s="245">
        <v>20</v>
      </c>
      <c r="C500" s="246"/>
      <c r="D500" s="246" t="s">
        <v>303</v>
      </c>
    </row>
    <row r="501" spans="1:4" s="40" customFormat="1" ht="15" customHeight="1">
      <c r="A501" s="244" t="s">
        <v>306</v>
      </c>
      <c r="B501" s="245">
        <v>21</v>
      </c>
      <c r="C501" s="246"/>
      <c r="D501" s="246"/>
    </row>
    <row r="502" spans="1:4" s="40" customFormat="1" ht="15" customHeight="1">
      <c r="A502" s="244" t="s">
        <v>307</v>
      </c>
      <c r="B502" s="245">
        <v>22</v>
      </c>
      <c r="C502" s="246"/>
      <c r="D502" s="246"/>
    </row>
    <row r="503" spans="1:4" s="40" customFormat="1" ht="15" customHeight="1">
      <c r="A503" s="244" t="s">
        <v>308</v>
      </c>
      <c r="B503" s="245">
        <v>23</v>
      </c>
      <c r="C503" s="246">
        <f>C500+C501-C502</f>
        <v>0</v>
      </c>
      <c r="D503" s="246" t="s">
        <v>303</v>
      </c>
    </row>
    <row r="504" spans="1:4" s="40" customFormat="1" ht="15" customHeight="1">
      <c r="A504" s="247" t="s">
        <v>309</v>
      </c>
      <c r="B504" s="248"/>
      <c r="C504" s="249"/>
      <c r="D504" s="249"/>
    </row>
    <row r="505" spans="1:4" s="40" customFormat="1" ht="15" customHeight="1">
      <c r="A505" s="244" t="s">
        <v>310</v>
      </c>
      <c r="B505" s="245">
        <v>30</v>
      </c>
      <c r="C505" s="246"/>
      <c r="D505" s="246" t="s">
        <v>303</v>
      </c>
    </row>
    <row r="506" spans="1:4" s="40" customFormat="1" ht="15" customHeight="1">
      <c r="A506" s="244" t="s">
        <v>311</v>
      </c>
      <c r="B506" s="245">
        <v>31</v>
      </c>
      <c r="C506" s="246"/>
      <c r="D506" s="246"/>
    </row>
    <row r="507" spans="1:4" s="40" customFormat="1" ht="15" customHeight="1">
      <c r="A507" s="244" t="s">
        <v>312</v>
      </c>
      <c r="B507" s="245">
        <v>32</v>
      </c>
      <c r="C507" s="246"/>
      <c r="D507" s="246"/>
    </row>
    <row r="508" spans="1:4" s="40" customFormat="1" ht="15" customHeight="1">
      <c r="A508" s="244" t="s">
        <v>313</v>
      </c>
      <c r="B508" s="245">
        <v>33</v>
      </c>
      <c r="C508" s="246">
        <f>C505+C506-C507</f>
        <v>0</v>
      </c>
      <c r="D508" s="246" t="s">
        <v>303</v>
      </c>
    </row>
    <row r="509" spans="1:4" s="40" customFormat="1" ht="15" customHeight="1">
      <c r="A509" s="247" t="s">
        <v>314</v>
      </c>
      <c r="B509" s="248"/>
      <c r="C509" s="249"/>
      <c r="D509" s="249"/>
    </row>
    <row r="510" spans="1:4" s="40" customFormat="1" ht="15" customHeight="1">
      <c r="A510" s="244" t="s">
        <v>315</v>
      </c>
      <c r="B510" s="245">
        <v>40</v>
      </c>
      <c r="C510" s="246">
        <f>C473</f>
        <v>628573</v>
      </c>
      <c r="D510" s="246" t="s">
        <v>303</v>
      </c>
    </row>
    <row r="511" spans="1:4" s="40" customFormat="1" ht="15" customHeight="1">
      <c r="A511" s="244" t="s">
        <v>316</v>
      </c>
      <c r="B511" s="245">
        <v>41</v>
      </c>
      <c r="C511" s="246">
        <v>6458537905</v>
      </c>
      <c r="D511" s="246">
        <f>D468+C511</f>
        <v>68695030355</v>
      </c>
    </row>
    <row r="512" spans="1:4" s="40" customFormat="1" ht="15" customHeight="1">
      <c r="A512" s="244" t="s">
        <v>317</v>
      </c>
      <c r="B512" s="245">
        <v>42</v>
      </c>
      <c r="C512" s="246">
        <f>C494</f>
        <v>6458537905</v>
      </c>
      <c r="D512" s="246">
        <f>D469+C512</f>
        <v>66823874531</v>
      </c>
    </row>
    <row r="513" spans="1:4" s="40" customFormat="1" ht="15" customHeight="1">
      <c r="A513" s="244" t="s">
        <v>318</v>
      </c>
      <c r="B513" s="245">
        <v>43</v>
      </c>
      <c r="C513" s="246"/>
      <c r="D513" s="246"/>
    </row>
    <row r="514" spans="1:4" s="40" customFormat="1" ht="15" customHeight="1">
      <c r="A514" s="244" t="s">
        <v>319</v>
      </c>
      <c r="B514" s="245">
        <v>44</v>
      </c>
      <c r="C514" s="246"/>
      <c r="D514" s="246"/>
    </row>
    <row r="515" spans="1:4" s="40" customFormat="1" ht="15" customHeight="1">
      <c r="A515" s="244" t="s">
        <v>320</v>
      </c>
      <c r="B515" s="245">
        <v>45</v>
      </c>
      <c r="C515" s="246"/>
      <c r="D515" s="246">
        <f>D472+C515</f>
        <v>1870527251</v>
      </c>
    </row>
    <row r="516" spans="1:4" s="40" customFormat="1" ht="15" customHeight="1">
      <c r="A516" s="244" t="s">
        <v>321</v>
      </c>
      <c r="B516" s="245">
        <v>46</v>
      </c>
      <c r="C516" s="246">
        <f>C510+C511-C512-C513-C514-C515</f>
        <v>628573</v>
      </c>
      <c r="D516" s="246" t="s">
        <v>303</v>
      </c>
    </row>
    <row r="517" spans="1:4" s="40" customFormat="1" ht="15" customHeight="1">
      <c r="A517" s="244" t="s">
        <v>322</v>
      </c>
      <c r="B517" s="245"/>
      <c r="C517" s="246"/>
      <c r="D517" s="246"/>
    </row>
    <row r="518" spans="1:4" s="40" customFormat="1" ht="15" customHeight="1">
      <c r="A518" s="250"/>
      <c r="B518" s="251"/>
      <c r="C518" s="252"/>
      <c r="D518" s="252"/>
    </row>
    <row r="519" s="40" customFormat="1" ht="18.75" customHeight="1">
      <c r="A519" s="40" t="s">
        <v>323</v>
      </c>
    </row>
    <row r="520" spans="1:3" s="40" customFormat="1" ht="18.75" customHeight="1">
      <c r="A520"/>
      <c r="C520" s="253" t="s">
        <v>356</v>
      </c>
    </row>
    <row r="521" spans="1:3" s="40" customFormat="1" ht="18.75" customHeight="1">
      <c r="A521" s="254" t="s">
        <v>325</v>
      </c>
      <c r="B521" s="40" t="s">
        <v>38</v>
      </c>
      <c r="C521" s="255" t="s">
        <v>326</v>
      </c>
    </row>
    <row r="522" s="40" customFormat="1" ht="18.75" customHeight="1"/>
    <row r="523" spans="1:3" s="40" customFormat="1" ht="26.25" customHeight="1">
      <c r="A523" s="94" t="s">
        <v>38</v>
      </c>
      <c r="C523" s="40" t="s">
        <v>38</v>
      </c>
    </row>
    <row r="524" spans="1:3" s="40" customFormat="1" ht="36" customHeight="1">
      <c r="A524" s="94" t="s">
        <v>333</v>
      </c>
      <c r="C524" s="9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4">
      <selection activeCell="A1" sqref="A1:IV16384"/>
    </sheetView>
  </sheetViews>
  <sheetFormatPr defaultColWidth="9.140625" defaultRowHeight="12.75"/>
  <cols>
    <col min="1" max="1" width="6.7109375" style="265" customWidth="1"/>
    <col min="2" max="2" width="35.7109375" style="266" customWidth="1"/>
    <col min="3" max="3" width="17.7109375" style="266" customWidth="1"/>
    <col min="4" max="11" width="16.7109375" style="266" customWidth="1"/>
    <col min="12" max="12" width="13.7109375" style="266" customWidth="1"/>
    <col min="13" max="16384" width="9.140625" style="266" customWidth="1"/>
  </cols>
  <sheetData>
    <row r="1" spans="1:11" s="263" customFormat="1" ht="21.75" customHeight="1">
      <c r="A1" s="260" t="s">
        <v>360</v>
      </c>
      <c r="B1" s="261"/>
      <c r="C1" s="261"/>
      <c r="D1" s="262"/>
      <c r="F1" s="264"/>
      <c r="G1" s="264"/>
      <c r="H1" s="264"/>
      <c r="I1" s="264"/>
      <c r="J1" s="264"/>
      <c r="K1" s="264"/>
    </row>
    <row r="2" ht="21.75" customHeight="1"/>
    <row r="3" spans="1:12" s="267" customFormat="1" ht="24" customHeight="1">
      <c r="A3" s="368" t="s">
        <v>361</v>
      </c>
      <c r="B3" s="370" t="s">
        <v>357</v>
      </c>
      <c r="C3" s="368" t="s">
        <v>362</v>
      </c>
      <c r="D3" s="373" t="s">
        <v>363</v>
      </c>
      <c r="E3" s="374"/>
      <c r="F3" s="374"/>
      <c r="G3" s="374"/>
      <c r="H3" s="374"/>
      <c r="I3" s="374"/>
      <c r="J3" s="374"/>
      <c r="K3" s="374"/>
      <c r="L3" s="375"/>
    </row>
    <row r="4" spans="1:12" s="267" customFormat="1" ht="24" customHeight="1">
      <c r="A4" s="369"/>
      <c r="B4" s="371"/>
      <c r="C4" s="369"/>
      <c r="D4" s="368" t="s">
        <v>364</v>
      </c>
      <c r="E4" s="368" t="s">
        <v>365</v>
      </c>
      <c r="F4" s="366" t="s">
        <v>366</v>
      </c>
      <c r="G4" s="368" t="s">
        <v>367</v>
      </c>
      <c r="H4" s="368" t="s">
        <v>368</v>
      </c>
      <c r="I4" s="368" t="s">
        <v>369</v>
      </c>
      <c r="J4" s="368" t="s">
        <v>370</v>
      </c>
      <c r="K4" s="368" t="s">
        <v>371</v>
      </c>
      <c r="L4" s="366" t="s">
        <v>372</v>
      </c>
    </row>
    <row r="5" spans="1:12" s="267" customFormat="1" ht="24" customHeight="1">
      <c r="A5" s="367"/>
      <c r="B5" s="372"/>
      <c r="C5" s="367"/>
      <c r="D5" s="367"/>
      <c r="E5" s="367"/>
      <c r="F5" s="367"/>
      <c r="G5" s="367"/>
      <c r="H5" s="367"/>
      <c r="I5" s="367"/>
      <c r="J5" s="367"/>
      <c r="K5" s="367"/>
      <c r="L5" s="367"/>
    </row>
    <row r="6" spans="1:12" s="271" customFormat="1" ht="19.5" customHeight="1">
      <c r="A6" s="268" t="s">
        <v>20</v>
      </c>
      <c r="B6" s="269" t="s">
        <v>373</v>
      </c>
      <c r="C6" s="270"/>
      <c r="D6" s="270"/>
      <c r="E6" s="270"/>
      <c r="F6" s="270"/>
      <c r="G6" s="270"/>
      <c r="H6" s="270"/>
      <c r="I6" s="270"/>
      <c r="J6" s="270"/>
      <c r="K6" s="270"/>
      <c r="L6" s="270"/>
    </row>
    <row r="7" spans="1:12" s="267" customFormat="1" ht="19.5" customHeight="1">
      <c r="A7" s="272" t="s">
        <v>22</v>
      </c>
      <c r="B7" s="273" t="s">
        <v>374</v>
      </c>
      <c r="C7" s="274">
        <f>SUM(D7:L7)</f>
        <v>956321539724</v>
      </c>
      <c r="D7" s="274">
        <v>41491318937</v>
      </c>
      <c r="E7" s="274">
        <v>51106462401</v>
      </c>
      <c r="F7" s="274">
        <v>19436047383</v>
      </c>
      <c r="G7" s="274">
        <v>309475261135</v>
      </c>
      <c r="H7" s="274">
        <v>526264560917</v>
      </c>
      <c r="I7" s="274">
        <v>766786233</v>
      </c>
      <c r="J7" s="274">
        <v>4992072355</v>
      </c>
      <c r="K7" s="274">
        <v>415698821</v>
      </c>
      <c r="L7" s="274">
        <v>2373331542</v>
      </c>
    </row>
    <row r="8" spans="1:12" ht="19.5" customHeight="1">
      <c r="A8" s="275">
        <v>1</v>
      </c>
      <c r="B8" s="276" t="s">
        <v>375</v>
      </c>
      <c r="C8" s="276">
        <f>SUM(D8:L8)</f>
        <v>56974505455</v>
      </c>
      <c r="D8" s="276"/>
      <c r="E8" s="276"/>
      <c r="F8" s="276"/>
      <c r="G8" s="276"/>
      <c r="H8" s="276">
        <v>56974505455</v>
      </c>
      <c r="I8" s="276"/>
      <c r="J8" s="276"/>
      <c r="K8" s="276"/>
      <c r="L8" s="276"/>
    </row>
    <row r="9" spans="1:12" ht="19.5" customHeight="1">
      <c r="A9" s="275">
        <v>2</v>
      </c>
      <c r="B9" s="276" t="s">
        <v>376</v>
      </c>
      <c r="C9" s="276">
        <f>SUM(D9:L9)</f>
        <v>2971249637</v>
      </c>
      <c r="D9" s="276">
        <v>77019090</v>
      </c>
      <c r="E9" s="276">
        <v>169730000</v>
      </c>
      <c r="F9" s="276"/>
      <c r="G9" s="276">
        <v>2724500547</v>
      </c>
      <c r="H9" s="276"/>
      <c r="I9" s="276"/>
      <c r="J9" s="276"/>
      <c r="K9" s="276"/>
      <c r="L9" s="276"/>
    </row>
    <row r="10" spans="1:12" ht="19.5" customHeight="1">
      <c r="A10" s="275">
        <v>3</v>
      </c>
      <c r="B10" s="276" t="s">
        <v>377</v>
      </c>
      <c r="C10" s="276">
        <f>SUM(D10:L10)</f>
        <v>0</v>
      </c>
      <c r="D10" s="276"/>
      <c r="E10" s="276"/>
      <c r="F10" s="276"/>
      <c r="G10" s="276"/>
      <c r="H10" s="276"/>
      <c r="I10" s="276"/>
      <c r="J10" s="276"/>
      <c r="K10" s="276"/>
      <c r="L10" s="276"/>
    </row>
    <row r="11" spans="1:12" ht="19.5" customHeight="1">
      <c r="A11" s="275">
        <v>4</v>
      </c>
      <c r="B11" s="276" t="s">
        <v>378</v>
      </c>
      <c r="C11" s="276"/>
      <c r="D11" s="276"/>
      <c r="E11" s="276"/>
      <c r="F11" s="276"/>
      <c r="G11" s="276"/>
      <c r="H11" s="276"/>
      <c r="I11" s="276"/>
      <c r="J11" s="276"/>
      <c r="K11" s="276"/>
      <c r="L11" s="276"/>
    </row>
    <row r="12" spans="1:12" ht="19.5" customHeight="1">
      <c r="A12" s="275">
        <v>5</v>
      </c>
      <c r="B12" s="276" t="s">
        <v>379</v>
      </c>
      <c r="C12" s="276">
        <f>SUM(D12:L12)</f>
        <v>0</v>
      </c>
      <c r="D12" s="276">
        <v>0</v>
      </c>
      <c r="E12" s="276"/>
      <c r="F12" s="276"/>
      <c r="G12" s="276"/>
      <c r="H12" s="276"/>
      <c r="I12" s="276"/>
      <c r="J12" s="276"/>
      <c r="K12" s="276"/>
      <c r="L12" s="276"/>
    </row>
    <row r="13" spans="1:12" ht="19.5" customHeight="1">
      <c r="A13" s="275">
        <v>6</v>
      </c>
      <c r="B13" s="276" t="s">
        <v>380</v>
      </c>
      <c r="C13" s="276"/>
      <c r="D13" s="276"/>
      <c r="E13" s="276"/>
      <c r="F13" s="276"/>
      <c r="G13" s="276"/>
      <c r="H13" s="276"/>
      <c r="I13" s="276"/>
      <c r="J13" s="276"/>
      <c r="K13" s="276"/>
      <c r="L13" s="276"/>
    </row>
    <row r="14" spans="1:12" s="267" customFormat="1" ht="19.5" customHeight="1">
      <c r="A14" s="272" t="s">
        <v>42</v>
      </c>
      <c r="B14" s="273" t="s">
        <v>359</v>
      </c>
      <c r="C14" s="274">
        <f>SUM(D14:L14)</f>
        <v>1016267294816</v>
      </c>
      <c r="D14" s="274">
        <f aca="true" t="shared" si="0" ref="D14:L14">D7+D8+D9+D10-D11-D12-D13</f>
        <v>41568338027</v>
      </c>
      <c r="E14" s="274">
        <f t="shared" si="0"/>
        <v>51276192401</v>
      </c>
      <c r="F14" s="274">
        <f t="shared" si="0"/>
        <v>19436047383</v>
      </c>
      <c r="G14" s="274">
        <f t="shared" si="0"/>
        <v>312199761682</v>
      </c>
      <c r="H14" s="274">
        <f t="shared" si="0"/>
        <v>583239066372</v>
      </c>
      <c r="I14" s="274">
        <f t="shared" si="0"/>
        <v>766786233</v>
      </c>
      <c r="J14" s="274">
        <f t="shared" si="0"/>
        <v>4992072355</v>
      </c>
      <c r="K14" s="274">
        <f t="shared" si="0"/>
        <v>415698821</v>
      </c>
      <c r="L14" s="274">
        <f t="shared" si="0"/>
        <v>2373331542</v>
      </c>
    </row>
    <row r="15" spans="1:12" ht="19.5" customHeight="1">
      <c r="A15" s="275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</row>
    <row r="16" spans="1:12" s="280" customFormat="1" ht="19.5" customHeight="1">
      <c r="A16" s="277" t="s">
        <v>52</v>
      </c>
      <c r="B16" s="278" t="s">
        <v>358</v>
      </c>
      <c r="C16" s="279"/>
      <c r="D16" s="279"/>
      <c r="E16" s="279"/>
      <c r="F16" s="279"/>
      <c r="G16" s="279"/>
      <c r="H16" s="279"/>
      <c r="I16" s="279"/>
      <c r="J16" s="279"/>
      <c r="K16" s="279"/>
      <c r="L16" s="279"/>
    </row>
    <row r="17" spans="1:12" ht="19.5" customHeight="1">
      <c r="A17" s="272" t="s">
        <v>22</v>
      </c>
      <c r="B17" s="273" t="s">
        <v>374</v>
      </c>
      <c r="C17" s="274">
        <f>SUM(D17:L17)</f>
        <v>560384976514</v>
      </c>
      <c r="D17" s="274">
        <v>19817479604</v>
      </c>
      <c r="E17" s="274">
        <v>20121993176</v>
      </c>
      <c r="F17" s="274">
        <v>4131593727</v>
      </c>
      <c r="G17" s="274">
        <v>172038637815</v>
      </c>
      <c r="H17" s="274">
        <v>338816289867</v>
      </c>
      <c r="I17" s="274">
        <v>711782965</v>
      </c>
      <c r="J17" s="274">
        <v>2831495661</v>
      </c>
      <c r="K17" s="274">
        <v>26159646</v>
      </c>
      <c r="L17" s="274">
        <v>1889544053</v>
      </c>
    </row>
    <row r="18" spans="1:12" ht="19.5" customHeight="1">
      <c r="A18" s="275">
        <v>1</v>
      </c>
      <c r="B18" s="276" t="s">
        <v>381</v>
      </c>
      <c r="C18" s="276">
        <f>SUM(D18:L18)</f>
        <v>34056852971.833336</v>
      </c>
      <c r="D18" s="276">
        <v>1104599526</v>
      </c>
      <c r="E18" s="276">
        <v>1645177020</v>
      </c>
      <c r="F18" s="276">
        <v>682134483</v>
      </c>
      <c r="G18" s="276">
        <v>10990004328</v>
      </c>
      <c r="H18" s="276">
        <v>19386406304.833336</v>
      </c>
      <c r="I18" s="276">
        <v>13750815</v>
      </c>
      <c r="J18" s="276">
        <f>10570416+195797382</f>
        <v>206367798</v>
      </c>
      <c r="K18" s="276">
        <v>28412697</v>
      </c>
      <c r="L18" s="276">
        <v>0</v>
      </c>
    </row>
    <row r="19" spans="1:12" ht="19.5" customHeight="1">
      <c r="A19" s="275">
        <v>2</v>
      </c>
      <c r="B19" s="276" t="s">
        <v>382</v>
      </c>
      <c r="C19" s="276">
        <f>SUM(D19:L19)</f>
        <v>0</v>
      </c>
      <c r="D19" s="276"/>
      <c r="E19" s="276"/>
      <c r="F19" s="276"/>
      <c r="G19" s="276"/>
      <c r="H19" s="276">
        <v>0</v>
      </c>
      <c r="I19" s="276"/>
      <c r="J19" s="276"/>
      <c r="K19" s="276"/>
      <c r="L19" s="276">
        <v>0</v>
      </c>
    </row>
    <row r="20" spans="1:12" ht="19.5" customHeight="1">
      <c r="A20" s="275">
        <v>3</v>
      </c>
      <c r="B20" s="276" t="s">
        <v>378</v>
      </c>
      <c r="C20" s="276"/>
      <c r="D20" s="276"/>
      <c r="E20" s="276"/>
      <c r="F20" s="276"/>
      <c r="G20" s="276"/>
      <c r="H20" s="276"/>
      <c r="I20" s="276"/>
      <c r="J20" s="276"/>
      <c r="K20" s="276"/>
      <c r="L20" s="276"/>
    </row>
    <row r="21" spans="1:12" ht="19.5" customHeight="1">
      <c r="A21" s="275">
        <v>4</v>
      </c>
      <c r="B21" s="276" t="s">
        <v>38</v>
      </c>
      <c r="C21" s="276">
        <f>SUM(D21:L21)</f>
        <v>0</v>
      </c>
      <c r="D21" s="276">
        <v>0</v>
      </c>
      <c r="E21" s="276"/>
      <c r="F21" s="276"/>
      <c r="G21" s="276"/>
      <c r="H21" s="276">
        <v>0</v>
      </c>
      <c r="I21" s="276"/>
      <c r="J21" s="276"/>
      <c r="K21" s="276"/>
      <c r="L21" s="276"/>
    </row>
    <row r="22" spans="1:12" ht="19.5" customHeight="1">
      <c r="A22" s="275">
        <v>5</v>
      </c>
      <c r="B22" s="276" t="s">
        <v>380</v>
      </c>
      <c r="C22" s="276"/>
      <c r="D22" s="276"/>
      <c r="E22" s="276"/>
      <c r="F22" s="276"/>
      <c r="G22" s="276"/>
      <c r="H22" s="276"/>
      <c r="I22" s="276"/>
      <c r="J22" s="276"/>
      <c r="K22" s="276"/>
      <c r="L22" s="276"/>
    </row>
    <row r="23" spans="1:12" ht="19.5" customHeight="1">
      <c r="A23" s="272" t="s">
        <v>42</v>
      </c>
      <c r="B23" s="273" t="s">
        <v>383</v>
      </c>
      <c r="C23" s="274">
        <f>SUM(D23:L23)</f>
        <v>594441829485.8333</v>
      </c>
      <c r="D23" s="274">
        <f aca="true" t="shared" si="1" ref="D23:L23">D17+D18+D19-D20-D21-D22</f>
        <v>20922079130</v>
      </c>
      <c r="E23" s="274">
        <f t="shared" si="1"/>
        <v>21767170196</v>
      </c>
      <c r="F23" s="274">
        <f t="shared" si="1"/>
        <v>4813728210</v>
      </c>
      <c r="G23" s="274">
        <f t="shared" si="1"/>
        <v>183028642143</v>
      </c>
      <c r="H23" s="274">
        <f t="shared" si="1"/>
        <v>358202696171.8333</v>
      </c>
      <c r="I23" s="274">
        <f t="shared" si="1"/>
        <v>725533780</v>
      </c>
      <c r="J23" s="274">
        <f t="shared" si="1"/>
        <v>3037863459</v>
      </c>
      <c r="K23" s="274">
        <f t="shared" si="1"/>
        <v>54572343</v>
      </c>
      <c r="L23" s="274">
        <f t="shared" si="1"/>
        <v>1889544053</v>
      </c>
    </row>
    <row r="24" spans="1:12" ht="19.5" customHeight="1">
      <c r="A24" s="272"/>
      <c r="B24" s="272"/>
      <c r="C24" s="274"/>
      <c r="D24" s="274"/>
      <c r="E24" s="274"/>
      <c r="F24" s="274"/>
      <c r="G24" s="274"/>
      <c r="H24" s="274"/>
      <c r="I24" s="274"/>
      <c r="J24" s="274"/>
      <c r="K24" s="274"/>
      <c r="L24" s="274"/>
    </row>
    <row r="25" spans="1:12" ht="19.5" customHeight="1">
      <c r="A25" s="277" t="s">
        <v>384</v>
      </c>
      <c r="B25" s="278" t="s">
        <v>385</v>
      </c>
      <c r="C25" s="274"/>
      <c r="D25" s="274"/>
      <c r="E25" s="274"/>
      <c r="F25" s="274"/>
      <c r="G25" s="274"/>
      <c r="H25" s="274"/>
      <c r="I25" s="274"/>
      <c r="J25" s="274"/>
      <c r="K25" s="274"/>
      <c r="L25" s="274"/>
    </row>
    <row r="26" spans="1:12" ht="19.5" customHeight="1">
      <c r="A26" s="272"/>
      <c r="B26" s="273" t="s">
        <v>386</v>
      </c>
      <c r="C26" s="274">
        <f>SUM(D26:L26)</f>
        <v>395936563210</v>
      </c>
      <c r="D26" s="274">
        <f aca="true" t="shared" si="2" ref="D26:L26">D7-D17</f>
        <v>21673839333</v>
      </c>
      <c r="E26" s="274">
        <f t="shared" si="2"/>
        <v>30984469225</v>
      </c>
      <c r="F26" s="274">
        <f t="shared" si="2"/>
        <v>15304453656</v>
      </c>
      <c r="G26" s="274">
        <f t="shared" si="2"/>
        <v>137436623320</v>
      </c>
      <c r="H26" s="274">
        <f t="shared" si="2"/>
        <v>187448271050</v>
      </c>
      <c r="I26" s="274">
        <f t="shared" si="2"/>
        <v>55003268</v>
      </c>
      <c r="J26" s="274">
        <f t="shared" si="2"/>
        <v>2160576694</v>
      </c>
      <c r="K26" s="274">
        <f>K7-K17</f>
        <v>389539175</v>
      </c>
      <c r="L26" s="274">
        <f t="shared" si="2"/>
        <v>483787489</v>
      </c>
    </row>
    <row r="27" spans="1:12" ht="19.5" customHeight="1">
      <c r="A27" s="272"/>
      <c r="B27" s="273" t="s">
        <v>387</v>
      </c>
      <c r="C27" s="274">
        <f>SUM(D27:L27)</f>
        <v>421825465330.1667</v>
      </c>
      <c r="D27" s="274">
        <f aca="true" t="shared" si="3" ref="D27:L27">D14-D23</f>
        <v>20646258897</v>
      </c>
      <c r="E27" s="274">
        <f t="shared" si="3"/>
        <v>29509022205</v>
      </c>
      <c r="F27" s="274">
        <f t="shared" si="3"/>
        <v>14622319173</v>
      </c>
      <c r="G27" s="274">
        <f t="shared" si="3"/>
        <v>129171119539</v>
      </c>
      <c r="H27" s="274">
        <f t="shared" si="3"/>
        <v>225036370200.1667</v>
      </c>
      <c r="I27" s="274">
        <f t="shared" si="3"/>
        <v>41252453</v>
      </c>
      <c r="J27" s="274">
        <f t="shared" si="3"/>
        <v>1954208896</v>
      </c>
      <c r="K27" s="274">
        <f>K14-K23</f>
        <v>361126478</v>
      </c>
      <c r="L27" s="274">
        <f t="shared" si="3"/>
        <v>483787489</v>
      </c>
    </row>
    <row r="28" spans="1:12" ht="19.5" customHeight="1">
      <c r="A28" s="281"/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</row>
    <row r="29" ht="19.5" customHeight="1"/>
    <row r="30" s="283" customFormat="1" ht="19.5" customHeight="1">
      <c r="B30" s="283" t="s">
        <v>388</v>
      </c>
    </row>
    <row r="31" s="283" customFormat="1" ht="19.5" customHeight="1">
      <c r="B31" s="283" t="s">
        <v>389</v>
      </c>
    </row>
    <row r="32" s="283" customFormat="1" ht="19.5" customHeight="1">
      <c r="B32" s="283" t="s">
        <v>390</v>
      </c>
    </row>
    <row r="33" s="283" customFormat="1" ht="19.5" customHeight="1">
      <c r="B33" s="283" t="s">
        <v>391</v>
      </c>
    </row>
    <row r="34" s="283" customFormat="1" ht="19.5" customHeight="1">
      <c r="B34" s="283" t="s">
        <v>392</v>
      </c>
    </row>
    <row r="35" s="284" customFormat="1" ht="19.5" customHeight="1"/>
    <row r="36" s="284" customFormat="1" ht="18.75" customHeight="1"/>
    <row r="37" s="285" customFormat="1" ht="18.75" customHeight="1">
      <c r="A37" s="284"/>
    </row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</sheetData>
  <mergeCells count="13">
    <mergeCell ref="I4:I5"/>
    <mergeCell ref="J4:J5"/>
    <mergeCell ref="K4:K5"/>
    <mergeCell ref="L4:L5"/>
    <mergeCell ref="A3:A5"/>
    <mergeCell ref="B3:B5"/>
    <mergeCell ref="C3:C5"/>
    <mergeCell ref="D3:L3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B16">
      <selection activeCell="C30" sqref="C30"/>
    </sheetView>
  </sheetViews>
  <sheetFormatPr defaultColWidth="9.140625" defaultRowHeight="12.75"/>
  <cols>
    <col min="1" max="1" width="4.7109375" style="265" customWidth="1"/>
    <col min="2" max="2" width="29.28125" style="285" customWidth="1"/>
    <col min="3" max="3" width="16.7109375" style="286" customWidth="1"/>
    <col min="4" max="4" width="12.28125" style="286" customWidth="1"/>
    <col min="5" max="5" width="10.00390625" style="286" customWidth="1"/>
    <col min="6" max="6" width="13.7109375" style="286" customWidth="1"/>
    <col min="7" max="7" width="15.7109375" style="286" customWidth="1"/>
    <col min="8" max="11" width="10.7109375" style="286" customWidth="1"/>
    <col min="12" max="12" width="11.8515625" style="286" customWidth="1"/>
    <col min="13" max="16384" width="9.140625" style="286" customWidth="1"/>
  </cols>
  <sheetData>
    <row r="1" spans="1:11" s="265" customFormat="1" ht="18" customHeight="1">
      <c r="A1" s="260" t="s">
        <v>393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4:11" ht="15" customHeight="1">
      <c r="D2" s="377"/>
      <c r="E2" s="377"/>
      <c r="F2" s="287"/>
      <c r="G2" s="287"/>
      <c r="H2" s="287"/>
      <c r="I2" s="287"/>
      <c r="J2" s="377"/>
      <c r="K2" s="377"/>
    </row>
    <row r="3" spans="1:11" ht="24" customHeight="1">
      <c r="A3" s="368" t="s">
        <v>361</v>
      </c>
      <c r="B3" s="370" t="s">
        <v>394</v>
      </c>
      <c r="C3" s="368" t="s">
        <v>362</v>
      </c>
      <c r="D3" s="378" t="s">
        <v>363</v>
      </c>
      <c r="E3" s="379"/>
      <c r="F3" s="379"/>
      <c r="G3" s="379"/>
      <c r="H3" s="379"/>
      <c r="I3" s="379"/>
      <c r="J3" s="379"/>
      <c r="K3" s="380"/>
    </row>
    <row r="4" spans="1:11" ht="24" customHeight="1">
      <c r="A4" s="369"/>
      <c r="B4" s="371"/>
      <c r="C4" s="369"/>
      <c r="D4" s="366" t="s">
        <v>395</v>
      </c>
      <c r="E4" s="366" t="s">
        <v>396</v>
      </c>
      <c r="F4" s="366" t="s">
        <v>397</v>
      </c>
      <c r="G4" s="366" t="s">
        <v>368</v>
      </c>
      <c r="H4" s="366" t="s">
        <v>398</v>
      </c>
      <c r="I4" s="366" t="s">
        <v>399</v>
      </c>
      <c r="J4" s="366" t="s">
        <v>400</v>
      </c>
      <c r="K4" s="366" t="s">
        <v>401</v>
      </c>
    </row>
    <row r="5" spans="1:11" ht="24" customHeight="1">
      <c r="A5" s="367"/>
      <c r="B5" s="372"/>
      <c r="C5" s="367"/>
      <c r="D5" s="367"/>
      <c r="E5" s="367"/>
      <c r="F5" s="367"/>
      <c r="G5" s="367"/>
      <c r="H5" s="367"/>
      <c r="I5" s="367"/>
      <c r="J5" s="367"/>
      <c r="K5" s="367"/>
    </row>
    <row r="6" spans="1:14" s="291" customFormat="1" ht="18" customHeight="1">
      <c r="A6" s="288" t="s">
        <v>20</v>
      </c>
      <c r="B6" s="278" t="s">
        <v>402</v>
      </c>
      <c r="C6" s="289"/>
      <c r="D6" s="279"/>
      <c r="E6" s="279"/>
      <c r="F6" s="279"/>
      <c r="G6" s="279"/>
      <c r="H6" s="279"/>
      <c r="I6" s="279"/>
      <c r="J6" s="279"/>
      <c r="K6" s="270"/>
      <c r="L6" s="290"/>
      <c r="M6" s="290"/>
      <c r="N6" s="290"/>
    </row>
    <row r="7" spans="1:14" s="295" customFormat="1" ht="18" customHeight="1">
      <c r="A7" s="292" t="s">
        <v>22</v>
      </c>
      <c r="B7" s="273" t="s">
        <v>374</v>
      </c>
      <c r="C7" s="293">
        <f>SUM(D7:K7)</f>
        <v>168124990089</v>
      </c>
      <c r="D7" s="274">
        <v>0</v>
      </c>
      <c r="E7" s="274">
        <v>0</v>
      </c>
      <c r="F7" s="274">
        <v>12576636190</v>
      </c>
      <c r="G7" s="274">
        <v>155548353899</v>
      </c>
      <c r="H7" s="274">
        <v>0</v>
      </c>
      <c r="I7" s="274">
        <v>0</v>
      </c>
      <c r="J7" s="274">
        <v>0</v>
      </c>
      <c r="K7" s="274">
        <v>0</v>
      </c>
      <c r="L7" s="294"/>
      <c r="M7" s="294"/>
      <c r="N7" s="294"/>
    </row>
    <row r="8" spans="1:14" ht="18" customHeight="1">
      <c r="A8" s="296">
        <v>1</v>
      </c>
      <c r="B8" s="297" t="s">
        <v>403</v>
      </c>
      <c r="C8" s="298">
        <f>SUM(D8:K8)</f>
        <v>12960000000</v>
      </c>
      <c r="D8" s="276">
        <v>0</v>
      </c>
      <c r="E8" s="276">
        <v>0</v>
      </c>
      <c r="F8" s="276">
        <v>12960000000</v>
      </c>
      <c r="G8" s="276">
        <v>0</v>
      </c>
      <c r="H8" s="276">
        <v>0</v>
      </c>
      <c r="I8" s="276">
        <v>0</v>
      </c>
      <c r="J8" s="276">
        <v>0</v>
      </c>
      <c r="K8" s="276">
        <v>0</v>
      </c>
      <c r="L8" s="265"/>
      <c r="M8" s="265"/>
      <c r="N8" s="265"/>
    </row>
    <row r="9" spans="1:14" ht="18" customHeight="1">
      <c r="A9" s="296">
        <v>2</v>
      </c>
      <c r="B9" s="297" t="s">
        <v>382</v>
      </c>
      <c r="C9" s="298">
        <f>SUM(D9:K9)</f>
        <v>0</v>
      </c>
      <c r="D9" s="276"/>
      <c r="E9" s="276"/>
      <c r="F9" s="276"/>
      <c r="G9" s="276">
        <v>0</v>
      </c>
      <c r="H9" s="276"/>
      <c r="I9" s="276"/>
      <c r="J9" s="276"/>
      <c r="K9" s="276"/>
      <c r="L9" s="265"/>
      <c r="M9" s="265"/>
      <c r="N9" s="265"/>
    </row>
    <row r="10" spans="1:14" ht="18" customHeight="1">
      <c r="A10" s="296">
        <v>3</v>
      </c>
      <c r="B10" s="297" t="s">
        <v>404</v>
      </c>
      <c r="C10" s="298">
        <f>SUM(D10:K10)</f>
        <v>0</v>
      </c>
      <c r="D10" s="276"/>
      <c r="E10" s="276"/>
      <c r="F10" s="276"/>
      <c r="G10" s="276">
        <v>0</v>
      </c>
      <c r="H10" s="276"/>
      <c r="I10" s="276"/>
      <c r="J10" s="276"/>
      <c r="K10" s="276"/>
      <c r="L10" s="265"/>
      <c r="M10" s="265"/>
      <c r="N10" s="265"/>
    </row>
    <row r="11" spans="1:14" ht="18" customHeight="1">
      <c r="A11" s="296">
        <v>4</v>
      </c>
      <c r="B11" s="297" t="s">
        <v>405</v>
      </c>
      <c r="C11" s="298"/>
      <c r="D11" s="276"/>
      <c r="E11" s="276"/>
      <c r="F11" s="276"/>
      <c r="G11" s="276"/>
      <c r="H11" s="276"/>
      <c r="I11" s="276"/>
      <c r="J11" s="276"/>
      <c r="K11" s="276"/>
      <c r="L11" s="265"/>
      <c r="M11" s="265"/>
      <c r="N11" s="265"/>
    </row>
    <row r="12" spans="1:14" ht="18" customHeight="1">
      <c r="A12" s="296">
        <v>5</v>
      </c>
      <c r="B12" s="297" t="s">
        <v>380</v>
      </c>
      <c r="C12" s="298"/>
      <c r="D12" s="276"/>
      <c r="E12" s="276"/>
      <c r="F12" s="276"/>
      <c r="G12" s="276"/>
      <c r="H12" s="276"/>
      <c r="I12" s="276"/>
      <c r="J12" s="276"/>
      <c r="K12" s="276"/>
      <c r="L12" s="265"/>
      <c r="M12" s="265"/>
      <c r="N12" s="265"/>
    </row>
    <row r="13" spans="1:14" s="295" customFormat="1" ht="18" customHeight="1">
      <c r="A13" s="292" t="s">
        <v>27</v>
      </c>
      <c r="B13" s="273" t="s">
        <v>359</v>
      </c>
      <c r="C13" s="293">
        <f>SUM(D13:K13)</f>
        <v>181084990089</v>
      </c>
      <c r="D13" s="274">
        <f>D7+D8+D9-D10-D11-D12</f>
        <v>0</v>
      </c>
      <c r="E13" s="274">
        <f aca="true" t="shared" si="0" ref="E13:K13">E7+E8+E9-E10-E11-E12</f>
        <v>0</v>
      </c>
      <c r="F13" s="274">
        <f t="shared" si="0"/>
        <v>25536636190</v>
      </c>
      <c r="G13" s="274">
        <f t="shared" si="0"/>
        <v>155548353899</v>
      </c>
      <c r="H13" s="274">
        <f t="shared" si="0"/>
        <v>0</v>
      </c>
      <c r="I13" s="274">
        <f t="shared" si="0"/>
        <v>0</v>
      </c>
      <c r="J13" s="274">
        <f t="shared" si="0"/>
        <v>0</v>
      </c>
      <c r="K13" s="274">
        <f t="shared" si="0"/>
        <v>0</v>
      </c>
      <c r="L13" s="294"/>
      <c r="M13" s="294"/>
      <c r="N13" s="294"/>
    </row>
    <row r="14" spans="1:14" s="291" customFormat="1" ht="18" customHeight="1">
      <c r="A14" s="288" t="s">
        <v>52</v>
      </c>
      <c r="B14" s="278" t="s">
        <v>406</v>
      </c>
      <c r="C14" s="289"/>
      <c r="D14" s="279"/>
      <c r="E14" s="279"/>
      <c r="F14" s="279"/>
      <c r="G14" s="279"/>
      <c r="H14" s="279"/>
      <c r="I14" s="279"/>
      <c r="J14" s="279"/>
      <c r="K14" s="279"/>
      <c r="L14" s="290"/>
      <c r="M14" s="290"/>
      <c r="N14" s="290"/>
    </row>
    <row r="15" spans="1:14" ht="18" customHeight="1">
      <c r="A15" s="272" t="s">
        <v>22</v>
      </c>
      <c r="B15" s="273" t="s">
        <v>374</v>
      </c>
      <c r="C15" s="293">
        <f>SUM(D15:K15)</f>
        <v>46242751717</v>
      </c>
      <c r="D15" s="274">
        <v>0</v>
      </c>
      <c r="E15" s="274">
        <v>0</v>
      </c>
      <c r="F15" s="274">
        <v>1525761340</v>
      </c>
      <c r="G15" s="274">
        <v>44716990377</v>
      </c>
      <c r="H15" s="274">
        <v>0</v>
      </c>
      <c r="I15" s="274">
        <v>0</v>
      </c>
      <c r="J15" s="274">
        <v>0</v>
      </c>
      <c r="K15" s="274">
        <v>0</v>
      </c>
      <c r="L15" s="265"/>
      <c r="M15" s="265"/>
      <c r="N15" s="265"/>
    </row>
    <row r="16" spans="1:14" ht="18" customHeight="1">
      <c r="A16" s="299">
        <v>1</v>
      </c>
      <c r="B16" s="297" t="s">
        <v>381</v>
      </c>
      <c r="C16" s="298">
        <f>SUM(D16:K16)</f>
        <v>11206245024</v>
      </c>
      <c r="D16" s="276">
        <v>0</v>
      </c>
      <c r="E16" s="276">
        <v>0</v>
      </c>
      <c r="F16" s="276">
        <v>11206245024</v>
      </c>
      <c r="G16" s="276">
        <v>0</v>
      </c>
      <c r="H16" s="276">
        <v>0</v>
      </c>
      <c r="I16" s="276">
        <v>0</v>
      </c>
      <c r="J16" s="276">
        <v>0</v>
      </c>
      <c r="K16" s="276">
        <v>0</v>
      </c>
      <c r="L16" s="265"/>
      <c r="M16" s="265"/>
      <c r="N16" s="265"/>
    </row>
    <row r="17" spans="1:14" s="295" customFormat="1" ht="18" customHeight="1">
      <c r="A17" s="275">
        <v>2</v>
      </c>
      <c r="B17" s="297" t="s">
        <v>404</v>
      </c>
      <c r="C17" s="276"/>
      <c r="D17" s="276"/>
      <c r="E17" s="276"/>
      <c r="F17" s="276"/>
      <c r="G17" s="276"/>
      <c r="H17" s="276"/>
      <c r="I17" s="276"/>
      <c r="J17" s="276"/>
      <c r="K17" s="276"/>
      <c r="L17" s="294"/>
      <c r="M17" s="294"/>
      <c r="N17" s="294"/>
    </row>
    <row r="18" spans="1:14" ht="18" customHeight="1">
      <c r="A18" s="275">
        <v>3</v>
      </c>
      <c r="B18" s="297" t="s">
        <v>405</v>
      </c>
      <c r="C18" s="298"/>
      <c r="D18" s="276"/>
      <c r="E18" s="276"/>
      <c r="F18" s="276"/>
      <c r="G18" s="276"/>
      <c r="H18" s="276"/>
      <c r="I18" s="276"/>
      <c r="J18" s="276"/>
      <c r="K18" s="276"/>
      <c r="L18" s="265"/>
      <c r="M18" s="265"/>
      <c r="N18" s="265"/>
    </row>
    <row r="19" spans="1:14" ht="18" customHeight="1">
      <c r="A19" s="275">
        <v>4</v>
      </c>
      <c r="B19" s="297" t="s">
        <v>380</v>
      </c>
      <c r="C19" s="298">
        <f>SUM(D19:K19)</f>
        <v>0</v>
      </c>
      <c r="D19" s="298"/>
      <c r="E19" s="298"/>
      <c r="F19" s="298"/>
      <c r="G19" s="298">
        <v>0</v>
      </c>
      <c r="H19" s="298"/>
      <c r="I19" s="298"/>
      <c r="J19" s="276"/>
      <c r="K19" s="276"/>
      <c r="L19" s="265"/>
      <c r="M19" s="265"/>
      <c r="N19" s="265"/>
    </row>
    <row r="20" spans="1:14" ht="18" customHeight="1">
      <c r="A20" s="272" t="s">
        <v>27</v>
      </c>
      <c r="B20" s="273" t="s">
        <v>383</v>
      </c>
      <c r="C20" s="293">
        <f>SUM(D20:K20)</f>
        <v>57448996741</v>
      </c>
      <c r="D20" s="293">
        <f>D15+D16-D17-D18-D19</f>
        <v>0</v>
      </c>
      <c r="E20" s="293">
        <f aca="true" t="shared" si="1" ref="E20:K20">E15+E16-E17-E18-E19</f>
        <v>0</v>
      </c>
      <c r="F20" s="293">
        <f t="shared" si="1"/>
        <v>12732006364</v>
      </c>
      <c r="G20" s="293">
        <f t="shared" si="1"/>
        <v>44716990377</v>
      </c>
      <c r="H20" s="293">
        <f t="shared" si="1"/>
        <v>0</v>
      </c>
      <c r="I20" s="293">
        <f t="shared" si="1"/>
        <v>0</v>
      </c>
      <c r="J20" s="293">
        <f t="shared" si="1"/>
        <v>0</v>
      </c>
      <c r="K20" s="274">
        <f t="shared" si="1"/>
        <v>0</v>
      </c>
      <c r="L20" s="265"/>
      <c r="M20" s="265"/>
      <c r="N20" s="265"/>
    </row>
    <row r="21" spans="1:14" ht="18" customHeight="1">
      <c r="A21" s="275"/>
      <c r="B21" s="297"/>
      <c r="C21" s="298"/>
      <c r="D21" s="298"/>
      <c r="E21" s="276"/>
      <c r="F21" s="276"/>
      <c r="G21" s="276"/>
      <c r="H21" s="276"/>
      <c r="I21" s="276"/>
      <c r="J21" s="276"/>
      <c r="K21" s="276"/>
      <c r="L21" s="265"/>
      <c r="M21" s="265"/>
      <c r="N21" s="265"/>
    </row>
    <row r="22" spans="1:14" s="291" customFormat="1" ht="18" customHeight="1">
      <c r="A22" s="288" t="s">
        <v>384</v>
      </c>
      <c r="B22" s="278" t="s">
        <v>407</v>
      </c>
      <c r="C22" s="289"/>
      <c r="D22" s="279"/>
      <c r="E22" s="279"/>
      <c r="F22" s="279"/>
      <c r="G22" s="279"/>
      <c r="H22" s="279"/>
      <c r="I22" s="279"/>
      <c r="J22" s="279"/>
      <c r="K22" s="279"/>
      <c r="L22" s="290"/>
      <c r="M22" s="290"/>
      <c r="N22" s="290"/>
    </row>
    <row r="23" spans="1:14" ht="18" customHeight="1">
      <c r="A23" s="272"/>
      <c r="B23" s="273" t="s">
        <v>386</v>
      </c>
      <c r="C23" s="293">
        <f>SUM(D23:K23)</f>
        <v>121882238372</v>
      </c>
      <c r="D23" s="274">
        <f aca="true" t="shared" si="2" ref="D23:K23">D7-D15</f>
        <v>0</v>
      </c>
      <c r="E23" s="274">
        <f t="shared" si="2"/>
        <v>0</v>
      </c>
      <c r="F23" s="274">
        <f t="shared" si="2"/>
        <v>11050874850</v>
      </c>
      <c r="G23" s="274">
        <f t="shared" si="2"/>
        <v>110831363522</v>
      </c>
      <c r="H23" s="274">
        <f t="shared" si="2"/>
        <v>0</v>
      </c>
      <c r="I23" s="274">
        <f t="shared" si="2"/>
        <v>0</v>
      </c>
      <c r="J23" s="274">
        <f t="shared" si="2"/>
        <v>0</v>
      </c>
      <c r="K23" s="274">
        <f t="shared" si="2"/>
        <v>0</v>
      </c>
      <c r="L23" s="265"/>
      <c r="M23" s="265"/>
      <c r="N23" s="265"/>
    </row>
    <row r="24" spans="1:14" s="301" customFormat="1" ht="18" customHeight="1">
      <c r="A24" s="275"/>
      <c r="B24" s="273" t="s">
        <v>387</v>
      </c>
      <c r="C24" s="293">
        <f>SUM(D24:K24)</f>
        <v>123635993348</v>
      </c>
      <c r="D24" s="274">
        <f>D13-D20</f>
        <v>0</v>
      </c>
      <c r="E24" s="274">
        <f aca="true" t="shared" si="3" ref="E24:K24">E13-E20</f>
        <v>0</v>
      </c>
      <c r="F24" s="274">
        <f t="shared" si="3"/>
        <v>12804629826</v>
      </c>
      <c r="G24" s="274">
        <f t="shared" si="3"/>
        <v>110831363522</v>
      </c>
      <c r="H24" s="274">
        <f t="shared" si="3"/>
        <v>0</v>
      </c>
      <c r="I24" s="274">
        <f t="shared" si="3"/>
        <v>0</v>
      </c>
      <c r="J24" s="274">
        <f t="shared" si="3"/>
        <v>0</v>
      </c>
      <c r="K24" s="274">
        <f t="shared" si="3"/>
        <v>0</v>
      </c>
      <c r="L24" s="300"/>
      <c r="M24" s="300"/>
      <c r="N24" s="300"/>
    </row>
    <row r="25" spans="1:14" ht="18" customHeight="1">
      <c r="A25" s="302"/>
      <c r="B25" s="303"/>
      <c r="C25" s="304"/>
      <c r="D25" s="305"/>
      <c r="E25" s="305"/>
      <c r="F25" s="305"/>
      <c r="G25" s="305"/>
      <c r="H25" s="305"/>
      <c r="I25" s="305"/>
      <c r="J25" s="305"/>
      <c r="K25" s="305"/>
      <c r="L25" s="265"/>
      <c r="M25" s="265"/>
      <c r="N25" s="265"/>
    </row>
    <row r="26" spans="1:14" s="307" customFormat="1" ht="18" customHeight="1">
      <c r="A26" s="306"/>
      <c r="B26" s="306" t="s">
        <v>408</v>
      </c>
      <c r="C26" s="306"/>
      <c r="D26" s="306"/>
      <c r="E26" s="306"/>
      <c r="F26" s="306"/>
      <c r="G26" s="306"/>
      <c r="H26" s="306"/>
      <c r="I26" s="306"/>
      <c r="J26" s="306"/>
      <c r="K26" s="306"/>
      <c r="L26" s="283"/>
      <c r="M26" s="283"/>
      <c r="N26" s="283"/>
    </row>
    <row r="27" spans="1:14" s="307" customFormat="1" ht="18" customHeight="1">
      <c r="A27" s="306"/>
      <c r="B27" s="376" t="s">
        <v>409</v>
      </c>
      <c r="C27" s="376"/>
      <c r="D27" s="376"/>
      <c r="E27" s="376"/>
      <c r="F27" s="376"/>
      <c r="G27" s="376"/>
      <c r="H27" s="376"/>
      <c r="I27" s="376"/>
      <c r="J27" s="376"/>
      <c r="K27" s="376"/>
      <c r="L27" s="283"/>
      <c r="M27" s="283"/>
      <c r="N27" s="283"/>
    </row>
    <row r="28" spans="1:14" s="307" customFormat="1" ht="18" customHeight="1">
      <c r="A28" s="306"/>
      <c r="B28" s="306" t="s">
        <v>410</v>
      </c>
      <c r="C28" s="306"/>
      <c r="D28" s="306"/>
      <c r="E28" s="306"/>
      <c r="F28" s="306"/>
      <c r="G28" s="306"/>
      <c r="H28" s="306"/>
      <c r="I28" s="306"/>
      <c r="J28" s="306"/>
      <c r="K28" s="306"/>
      <c r="L28" s="283"/>
      <c r="M28" s="283"/>
      <c r="N28" s="283"/>
    </row>
    <row r="29" spans="2:14" ht="15" customHeight="1">
      <c r="B29" s="284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</row>
  </sheetData>
  <mergeCells count="15">
    <mergeCell ref="D2:E2"/>
    <mergeCell ref="J2:K2"/>
    <mergeCell ref="A3:A5"/>
    <mergeCell ref="B3:B5"/>
    <mergeCell ref="C3:C5"/>
    <mergeCell ref="D3:K3"/>
    <mergeCell ref="D4:D5"/>
    <mergeCell ref="E4:E5"/>
    <mergeCell ref="F4:F5"/>
    <mergeCell ref="G4:G5"/>
    <mergeCell ref="B27:K27"/>
    <mergeCell ref="H4:H5"/>
    <mergeCell ref="I4:I5"/>
    <mergeCell ref="J4:J5"/>
    <mergeCell ref="K4:K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257" customWidth="1"/>
    <col min="2" max="2" width="44.7109375" style="257" customWidth="1"/>
    <col min="3" max="3" width="9.421875" style="257" customWidth="1"/>
    <col min="4" max="4" width="9.28125" style="257" customWidth="1"/>
    <col min="5" max="5" width="16.28125" style="257" customWidth="1"/>
    <col min="6" max="6" width="14.28125" style="257" customWidth="1"/>
    <col min="7" max="7" width="17.7109375" style="257" customWidth="1"/>
    <col min="8" max="8" width="17.140625" style="257" customWidth="1"/>
    <col min="9" max="16384" width="9.140625" style="257" customWidth="1"/>
  </cols>
  <sheetData>
    <row r="1" spans="1:6" ht="17.25">
      <c r="A1" s="308" t="s">
        <v>411</v>
      </c>
      <c r="B1" s="308"/>
      <c r="D1" s="309" t="s">
        <v>412</v>
      </c>
      <c r="E1" s="309"/>
      <c r="F1" s="309"/>
    </row>
    <row r="2" spans="1:3" ht="17.25">
      <c r="A2" s="308" t="s">
        <v>413</v>
      </c>
      <c r="B2" s="308"/>
      <c r="C2" s="257" t="s">
        <v>414</v>
      </c>
    </row>
    <row r="3" spans="1:2" ht="15.75">
      <c r="A3" s="309" t="s">
        <v>415</v>
      </c>
      <c r="B3" s="309"/>
    </row>
    <row r="4" ht="12.75">
      <c r="A4" s="257" t="s">
        <v>416</v>
      </c>
    </row>
    <row r="5" spans="1:6" ht="21.75">
      <c r="A5" s="381" t="s">
        <v>417</v>
      </c>
      <c r="B5" s="381"/>
      <c r="C5" s="381"/>
      <c r="D5" s="381"/>
      <c r="E5" s="381"/>
      <c r="F5" s="381"/>
    </row>
    <row r="6" spans="1:6" ht="18">
      <c r="A6" s="382" t="s">
        <v>418</v>
      </c>
      <c r="B6" s="382"/>
      <c r="C6" s="382"/>
      <c r="D6" s="382"/>
      <c r="E6" s="382"/>
      <c r="F6" s="382"/>
    </row>
    <row r="7" spans="1:6" ht="15">
      <c r="A7" s="383" t="s">
        <v>419</v>
      </c>
      <c r="B7" s="383"/>
      <c r="C7" s="383"/>
      <c r="D7" s="383"/>
      <c r="E7" s="383"/>
      <c r="F7" s="383"/>
    </row>
    <row r="8" ht="15.75" thickBot="1">
      <c r="A8" s="257" t="s">
        <v>420</v>
      </c>
    </row>
    <row r="9" spans="1:6" ht="16.5" customHeight="1" thickTop="1">
      <c r="A9" s="310" t="s">
        <v>361</v>
      </c>
      <c r="B9" s="311" t="s">
        <v>421</v>
      </c>
      <c r="C9" s="311" t="s">
        <v>171</v>
      </c>
      <c r="D9" s="311" t="s">
        <v>422</v>
      </c>
      <c r="E9" s="311" t="s">
        <v>175</v>
      </c>
      <c r="F9" s="312" t="s">
        <v>176</v>
      </c>
    </row>
    <row r="10" spans="1:8" s="319" customFormat="1" ht="16.5" customHeight="1">
      <c r="A10" s="313" t="s">
        <v>423</v>
      </c>
      <c r="B10" s="314" t="s">
        <v>424</v>
      </c>
      <c r="C10" s="315"/>
      <c r="D10" s="316"/>
      <c r="E10" s="317"/>
      <c r="F10" s="318"/>
      <c r="H10" s="319" t="s">
        <v>425</v>
      </c>
    </row>
    <row r="11" spans="1:8" ht="16.5" customHeight="1">
      <c r="A11" s="320">
        <v>1</v>
      </c>
      <c r="B11" s="321" t="s">
        <v>426</v>
      </c>
      <c r="C11" s="322" t="s">
        <v>178</v>
      </c>
      <c r="D11" s="321"/>
      <c r="E11" s="258">
        <f>'[4]Bang can doi'!D2</f>
        <v>0</v>
      </c>
      <c r="F11" s="323">
        <v>1309307837864</v>
      </c>
      <c r="G11" s="324">
        <v>1309307837864</v>
      </c>
      <c r="H11" s="325"/>
    </row>
    <row r="12" spans="1:8" ht="16.5" customHeight="1">
      <c r="A12" s="320">
        <v>2</v>
      </c>
      <c r="B12" s="321" t="s">
        <v>427</v>
      </c>
      <c r="C12" s="322" t="s">
        <v>181</v>
      </c>
      <c r="D12" s="321"/>
      <c r="E12" s="326" t="str">
        <f>'[4]Bang can doi'!D21</f>
        <v>V.03</v>
      </c>
      <c r="F12" s="327">
        <v>-711036763179</v>
      </c>
      <c r="G12" s="328">
        <v>-711036763179</v>
      </c>
      <c r="H12" s="329"/>
    </row>
    <row r="13" spans="1:8" ht="16.5" customHeight="1">
      <c r="A13" s="320">
        <v>3</v>
      </c>
      <c r="B13" s="321" t="s">
        <v>428</v>
      </c>
      <c r="C13" s="322" t="s">
        <v>429</v>
      </c>
      <c r="D13" s="321"/>
      <c r="E13" s="326">
        <f>'[4]Bang can doi'!D27</f>
        <v>0</v>
      </c>
      <c r="F13" s="327">
        <v>-192908227865</v>
      </c>
      <c r="G13" s="328">
        <v>-192295788385</v>
      </c>
      <c r="H13" s="329"/>
    </row>
    <row r="14" spans="1:8" ht="16.5" customHeight="1">
      <c r="A14" s="320">
        <v>4</v>
      </c>
      <c r="B14" s="321" t="s">
        <v>430</v>
      </c>
      <c r="C14" s="322" t="s">
        <v>431</v>
      </c>
      <c r="D14" s="321"/>
      <c r="E14" s="326">
        <f>'[4]Bang can doi'!D31</f>
        <v>0</v>
      </c>
      <c r="F14" s="327">
        <v>-5866401695</v>
      </c>
      <c r="G14" s="328">
        <v>-5816575837</v>
      </c>
      <c r="H14" s="329"/>
    </row>
    <row r="15" spans="1:8" ht="16.5" customHeight="1">
      <c r="A15" s="320">
        <v>5</v>
      </c>
      <c r="B15" s="321" t="s">
        <v>432</v>
      </c>
      <c r="C15" s="322" t="s">
        <v>433</v>
      </c>
      <c r="D15" s="321"/>
      <c r="E15" s="326" t="str">
        <f>'[4]Bang can doi'!D35</f>
        <v>V.07</v>
      </c>
      <c r="F15" s="327">
        <v>-4854991357</v>
      </c>
      <c r="G15" s="328">
        <v>-4854991357</v>
      </c>
      <c r="H15" s="329"/>
    </row>
    <row r="16" spans="1:8" ht="16.5" customHeight="1">
      <c r="A16" s="320">
        <v>6</v>
      </c>
      <c r="B16" s="321" t="s">
        <v>434</v>
      </c>
      <c r="C16" s="322" t="s">
        <v>435</v>
      </c>
      <c r="D16" s="321"/>
      <c r="E16" s="326">
        <f>'[4]Bang can doi'!F71</f>
        <v>63242974409</v>
      </c>
      <c r="F16" s="323">
        <v>16871208451</v>
      </c>
      <c r="G16" s="330">
        <v>16871208451</v>
      </c>
      <c r="H16" s="325"/>
    </row>
    <row r="17" spans="1:8" ht="16.5" customHeight="1">
      <c r="A17" s="320">
        <v>7</v>
      </c>
      <c r="B17" s="321" t="s">
        <v>436</v>
      </c>
      <c r="C17" s="322" t="s">
        <v>437</v>
      </c>
      <c r="D17" s="321"/>
      <c r="E17" s="326">
        <v>-40211864545</v>
      </c>
      <c r="F17" s="327">
        <v>-173601136209</v>
      </c>
      <c r="G17" s="331">
        <f>'[4]Bang can doi'!E71+'[4]Bang can doi'!G71</f>
        <v>94617751380</v>
      </c>
      <c r="H17" s="329"/>
    </row>
    <row r="18" spans="1:8" ht="16.5" customHeight="1">
      <c r="A18" s="320"/>
      <c r="B18" s="332" t="s">
        <v>438</v>
      </c>
      <c r="C18" s="333">
        <v>20</v>
      </c>
      <c r="D18" s="321"/>
      <c r="E18" s="258">
        <f>SUM(E11:E17)</f>
        <v>23031109864</v>
      </c>
      <c r="F18" s="323">
        <f>SUM(F11:F17)</f>
        <v>237911526010</v>
      </c>
      <c r="G18" s="328">
        <f>SUM(G11:G17)</f>
        <v>506792678937</v>
      </c>
      <c r="H18" s="329"/>
    </row>
    <row r="19" spans="1:8" ht="16.5" customHeight="1">
      <c r="A19" s="320"/>
      <c r="B19" s="321"/>
      <c r="C19" s="333"/>
      <c r="D19" s="321"/>
      <c r="E19" s="258"/>
      <c r="F19" s="323"/>
      <c r="G19" s="328"/>
      <c r="H19" s="329"/>
    </row>
    <row r="20" spans="1:8" s="319" customFormat="1" ht="16.5" customHeight="1">
      <c r="A20" s="334" t="s">
        <v>27</v>
      </c>
      <c r="B20" s="335" t="s">
        <v>439</v>
      </c>
      <c r="C20" s="336"/>
      <c r="D20" s="337"/>
      <c r="E20" s="338"/>
      <c r="F20" s="339"/>
      <c r="G20" s="328"/>
      <c r="H20" s="329"/>
    </row>
    <row r="21" spans="1:8" ht="16.5" customHeight="1">
      <c r="A21" s="320">
        <v>1</v>
      </c>
      <c r="B21" s="321" t="s">
        <v>440</v>
      </c>
      <c r="C21" s="333">
        <v>21</v>
      </c>
      <c r="D21" s="340" t="s">
        <v>441</v>
      </c>
      <c r="E21" s="326">
        <f>'[4]Bang can doi'!D40</f>
        <v>0</v>
      </c>
      <c r="F21" s="327">
        <v>-286553034556</v>
      </c>
      <c r="G21" s="328">
        <v>-286515373963</v>
      </c>
      <c r="H21" s="325"/>
    </row>
    <row r="22" spans="1:8" ht="16.5" customHeight="1">
      <c r="A22" s="320">
        <v>2</v>
      </c>
      <c r="B22" s="321" t="s">
        <v>442</v>
      </c>
      <c r="C22" s="333">
        <v>22</v>
      </c>
      <c r="D22" s="321"/>
      <c r="E22" s="326">
        <f>'[4]Bang can doi'!D45</f>
        <v>0</v>
      </c>
      <c r="F22" s="327">
        <v>-218483825</v>
      </c>
      <c r="G22" s="328">
        <v>-219198115</v>
      </c>
      <c r="H22" s="329"/>
    </row>
    <row r="23" spans="1:8" ht="16.5" customHeight="1">
      <c r="A23" s="320">
        <v>3</v>
      </c>
      <c r="B23" s="321" t="s">
        <v>443</v>
      </c>
      <c r="C23" s="333">
        <v>23</v>
      </c>
      <c r="D23" s="321"/>
      <c r="E23" s="326"/>
      <c r="F23" s="323"/>
      <c r="G23" s="328"/>
      <c r="H23" s="329"/>
    </row>
    <row r="24" spans="1:8" ht="16.5" customHeight="1">
      <c r="A24" s="320">
        <v>4</v>
      </c>
      <c r="B24" s="321" t="s">
        <v>444</v>
      </c>
      <c r="C24" s="333">
        <v>24</v>
      </c>
      <c r="D24" s="321"/>
      <c r="E24" s="258"/>
      <c r="F24" s="323"/>
      <c r="G24" s="328"/>
      <c r="H24" s="329"/>
    </row>
    <row r="25" spans="1:8" ht="16.5" customHeight="1">
      <c r="A25" s="320">
        <v>5</v>
      </c>
      <c r="B25" s="321" t="s">
        <v>445</v>
      </c>
      <c r="C25" s="333">
        <v>25</v>
      </c>
      <c r="D25" s="321"/>
      <c r="E25" s="258"/>
      <c r="F25" s="327"/>
      <c r="G25" s="328"/>
      <c r="H25" s="329"/>
    </row>
    <row r="26" spans="1:8" ht="16.5" customHeight="1">
      <c r="A26" s="320">
        <v>6</v>
      </c>
      <c r="B26" s="321" t="s">
        <v>446</v>
      </c>
      <c r="C26" s="333">
        <v>26</v>
      </c>
      <c r="D26" s="321"/>
      <c r="E26" s="258"/>
      <c r="F26" s="327"/>
      <c r="G26" s="324"/>
      <c r="H26" s="325"/>
    </row>
    <row r="27" spans="1:8" ht="16.5" customHeight="1">
      <c r="A27" s="320">
        <v>7</v>
      </c>
      <c r="B27" s="321" t="s">
        <v>447</v>
      </c>
      <c r="C27" s="333">
        <v>27</v>
      </c>
      <c r="D27" s="321"/>
      <c r="E27" s="258">
        <f>'[4]Bang can doi'!D49</f>
        <v>0</v>
      </c>
      <c r="F27" s="323">
        <v>436623363</v>
      </c>
      <c r="G27" s="328">
        <v>436623363</v>
      </c>
      <c r="H27" s="329"/>
    </row>
    <row r="28" spans="1:8" ht="16.5" customHeight="1">
      <c r="A28" s="320"/>
      <c r="B28" s="332" t="s">
        <v>448</v>
      </c>
      <c r="C28" s="341">
        <v>30</v>
      </c>
      <c r="D28" s="321"/>
      <c r="E28" s="326">
        <f>E21+E22+E27</f>
        <v>0</v>
      </c>
      <c r="F28" s="327">
        <f>F21+F25+F22+F23+F24+F26+F27</f>
        <v>-286334895018</v>
      </c>
      <c r="G28" s="328">
        <v>-286297948715</v>
      </c>
      <c r="H28" s="329"/>
    </row>
    <row r="29" spans="1:8" s="319" customFormat="1" ht="16.5" customHeight="1">
      <c r="A29" s="334" t="s">
        <v>32</v>
      </c>
      <c r="B29" s="335" t="s">
        <v>449</v>
      </c>
      <c r="C29" s="336"/>
      <c r="D29" s="337"/>
      <c r="E29" s="338"/>
      <c r="F29" s="339"/>
      <c r="G29" s="328"/>
      <c r="H29" s="329"/>
    </row>
    <row r="30" spans="1:8" ht="16.5" customHeight="1">
      <c r="A30" s="320">
        <v>1</v>
      </c>
      <c r="B30" s="321" t="s">
        <v>450</v>
      </c>
      <c r="C30" s="333">
        <v>31</v>
      </c>
      <c r="D30" s="321"/>
      <c r="E30" s="258"/>
      <c r="F30" s="323"/>
      <c r="G30" s="328"/>
      <c r="H30" s="329"/>
    </row>
    <row r="31" spans="1:8" ht="16.5" customHeight="1">
      <c r="A31" s="320">
        <v>2</v>
      </c>
      <c r="B31" s="321" t="s">
        <v>451</v>
      </c>
      <c r="C31" s="333">
        <v>32</v>
      </c>
      <c r="D31" s="321"/>
      <c r="E31" s="258"/>
      <c r="F31" s="323"/>
      <c r="G31" s="324"/>
      <c r="H31" s="325"/>
    </row>
    <row r="32" spans="1:8" ht="16.5" customHeight="1">
      <c r="A32" s="320"/>
      <c r="B32" s="321" t="s">
        <v>452</v>
      </c>
      <c r="C32" s="333"/>
      <c r="D32" s="321"/>
      <c r="E32" s="258"/>
      <c r="F32" s="323"/>
      <c r="G32" s="328"/>
      <c r="H32" s="329"/>
    </row>
    <row r="33" spans="1:8" ht="16.5" customHeight="1">
      <c r="A33" s="320">
        <v>3</v>
      </c>
      <c r="B33" s="321" t="s">
        <v>453</v>
      </c>
      <c r="C33" s="333">
        <v>33</v>
      </c>
      <c r="D33" s="321"/>
      <c r="E33" s="258">
        <f>'[4]Bang can doi'!D50</f>
        <v>0</v>
      </c>
      <c r="F33" s="323">
        <v>287294346548</v>
      </c>
      <c r="G33" s="328">
        <v>287142209548</v>
      </c>
      <c r="H33" s="329"/>
    </row>
    <row r="34" spans="1:8" ht="16.5" customHeight="1">
      <c r="A34" s="320">
        <v>4</v>
      </c>
      <c r="B34" s="321" t="s">
        <v>454</v>
      </c>
      <c r="C34" s="333">
        <v>34</v>
      </c>
      <c r="D34" s="321"/>
      <c r="E34" s="326" t="str">
        <f>'[4]Bang can doi'!D57</f>
        <v>V.14</v>
      </c>
      <c r="F34" s="327">
        <v>-194168624961</v>
      </c>
      <c r="G34" s="328">
        <v>-194168624961</v>
      </c>
      <c r="H34" s="329"/>
    </row>
    <row r="35" spans="1:8" ht="16.5" customHeight="1">
      <c r="A35" s="320">
        <v>5</v>
      </c>
      <c r="B35" s="321" t="s">
        <v>455</v>
      </c>
      <c r="C35" s="333">
        <v>35</v>
      </c>
      <c r="D35" s="326"/>
      <c r="E35" s="326">
        <f>'[4]Bang can doi'!D62</f>
        <v>0</v>
      </c>
      <c r="F35" s="327">
        <v>-44701638289</v>
      </c>
      <c r="G35" s="328">
        <v>-44701638289</v>
      </c>
      <c r="H35" s="329"/>
    </row>
    <row r="36" spans="1:8" ht="16.5" customHeight="1">
      <c r="A36" s="320">
        <v>6</v>
      </c>
      <c r="B36" s="321" t="s">
        <v>456</v>
      </c>
      <c r="C36" s="341">
        <v>36</v>
      </c>
      <c r="D36" s="333">
        <v>21</v>
      </c>
      <c r="E36" s="258"/>
      <c r="F36" s="323"/>
      <c r="G36" s="324"/>
      <c r="H36" s="325"/>
    </row>
    <row r="37" spans="1:8" ht="16.5" customHeight="1">
      <c r="A37" s="320"/>
      <c r="B37" s="332" t="s">
        <v>457</v>
      </c>
      <c r="C37" s="341">
        <v>40</v>
      </c>
      <c r="D37" s="321"/>
      <c r="E37" s="326" t="e">
        <f>E33+E34+E35</f>
        <v>#VALUE!</v>
      </c>
      <c r="F37" s="327">
        <f>F33+F34+F35</f>
        <v>48424083298</v>
      </c>
      <c r="G37" s="328">
        <v>48271946298</v>
      </c>
      <c r="H37" s="329"/>
    </row>
    <row r="38" spans="1:8" ht="16.5" customHeight="1">
      <c r="A38" s="320"/>
      <c r="B38" s="332" t="s">
        <v>458</v>
      </c>
      <c r="C38" s="341">
        <v>50</v>
      </c>
      <c r="D38" s="321"/>
      <c r="E38" s="258" t="e">
        <f>E18+E28+E37</f>
        <v>#VALUE!</v>
      </c>
      <c r="F38" s="327">
        <v>209515116</v>
      </c>
      <c r="G38" s="328">
        <f>G18+G28+G37</f>
        <v>268766676520</v>
      </c>
      <c r="H38" s="329"/>
    </row>
    <row r="39" spans="1:9" ht="16.5" customHeight="1">
      <c r="A39" s="320"/>
      <c r="B39" s="332" t="s">
        <v>459</v>
      </c>
      <c r="C39" s="341">
        <v>60</v>
      </c>
      <c r="D39" s="321"/>
      <c r="E39" s="258">
        <v>679128354</v>
      </c>
      <c r="F39" s="323">
        <v>469613238</v>
      </c>
      <c r="G39" s="328">
        <v>469613238</v>
      </c>
      <c r="H39" s="329">
        <v>931912772</v>
      </c>
      <c r="I39" s="257">
        <v>111</v>
      </c>
    </row>
    <row r="40" spans="1:9" ht="16.5" customHeight="1">
      <c r="A40" s="320"/>
      <c r="B40" s="321" t="s">
        <v>460</v>
      </c>
      <c r="C40" s="333">
        <v>61</v>
      </c>
      <c r="D40" s="321"/>
      <c r="E40" s="258"/>
      <c r="F40" s="323"/>
      <c r="G40" s="328"/>
      <c r="H40" s="329">
        <v>77768648428</v>
      </c>
      <c r="I40" s="257">
        <v>112</v>
      </c>
    </row>
    <row r="41" spans="1:8" ht="16.5" customHeight="1">
      <c r="A41" s="320"/>
      <c r="B41" s="332" t="s">
        <v>461</v>
      </c>
      <c r="C41" s="341">
        <v>70</v>
      </c>
      <c r="D41" s="333">
        <v>29</v>
      </c>
      <c r="E41" s="258" t="e">
        <f>E38+E39</f>
        <v>#VALUE!</v>
      </c>
      <c r="F41" s="323">
        <f>F38+F39</f>
        <v>679128354</v>
      </c>
      <c r="G41" s="324">
        <f>G38+G39+G40</f>
        <v>269236289758</v>
      </c>
      <c r="H41" s="325">
        <f>H39+H40</f>
        <v>78700561200</v>
      </c>
    </row>
    <row r="42" spans="1:8" ht="16.5" customHeight="1" thickBot="1">
      <c r="A42" s="342"/>
      <c r="B42" s="343"/>
      <c r="C42" s="344"/>
      <c r="D42" s="343"/>
      <c r="E42" s="345"/>
      <c r="F42" s="346"/>
      <c r="H42" s="325">
        <v>60435212541</v>
      </c>
    </row>
    <row r="43" spans="1:8" ht="13.5" thickTop="1">
      <c r="A43" s="384" t="s">
        <v>462</v>
      </c>
      <c r="B43" s="384"/>
      <c r="C43" s="384"/>
      <c r="D43" s="384"/>
      <c r="E43" s="384"/>
      <c r="F43" s="384"/>
      <c r="H43" s="259">
        <f>H41-H42</f>
        <v>18265348659</v>
      </c>
    </row>
    <row r="44" spans="1:6" ht="14.25">
      <c r="A44" s="347" t="s">
        <v>463</v>
      </c>
      <c r="B44" s="347"/>
      <c r="C44" s="347"/>
      <c r="D44" s="347"/>
      <c r="E44" s="347"/>
      <c r="F44" s="347"/>
    </row>
    <row r="45" spans="1:6" ht="12.75">
      <c r="A45" s="348"/>
      <c r="B45" s="349"/>
      <c r="C45" s="349"/>
      <c r="D45" s="349"/>
      <c r="E45" s="349"/>
      <c r="F45" s="349"/>
    </row>
    <row r="46" spans="1:6" ht="12.75">
      <c r="A46" s="349"/>
      <c r="B46" s="349"/>
      <c r="C46" s="349"/>
      <c r="D46" s="349"/>
      <c r="E46" s="349"/>
      <c r="F46" s="349"/>
    </row>
    <row r="47" spans="1:6" ht="19.5">
      <c r="A47" s="350" t="s">
        <v>464</v>
      </c>
      <c r="B47" s="350"/>
      <c r="C47" s="350"/>
      <c r="D47" s="350"/>
      <c r="E47" s="350"/>
      <c r="F47" s="350"/>
    </row>
    <row r="48" spans="1:6" ht="12.75">
      <c r="A48" s="351"/>
      <c r="B48" s="352"/>
      <c r="C48" s="352"/>
      <c r="D48" s="352"/>
      <c r="E48" s="352"/>
      <c r="F48" s="353"/>
    </row>
    <row r="49" spans="1:6" ht="12.75">
      <c r="A49" s="354"/>
      <c r="B49" s="355"/>
      <c r="C49" s="355"/>
      <c r="D49" s="355"/>
      <c r="E49" s="355"/>
      <c r="F49" s="356"/>
    </row>
  </sheetData>
  <mergeCells count="4">
    <mergeCell ref="A5:F5"/>
    <mergeCell ref="A6:F6"/>
    <mergeCell ref="A7:F7"/>
    <mergeCell ref="A43:F4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DIVANOP</cp:lastModifiedBy>
  <dcterms:created xsi:type="dcterms:W3CDTF">1996-10-14T23:33:28Z</dcterms:created>
  <dcterms:modified xsi:type="dcterms:W3CDTF">2008-06-09T07:45:02Z</dcterms:modified>
  <cp:category/>
  <cp:version/>
  <cp:contentType/>
  <cp:contentStatus/>
</cp:coreProperties>
</file>